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680" yWindow="-20" windowWidth="9860" windowHeight="7430" tabRatio="732"/>
  </bookViews>
  <sheets>
    <sheet name="3кв2022" sheetId="22" r:id="rId1"/>
    <sheet name="Витрати" sheetId="24" r:id="rId2"/>
    <sheet name="Лист3" sheetId="25" r:id="rId3"/>
    <sheet name="Лист4" sheetId="26" r:id="rId4"/>
  </sheets>
  <externalReferences>
    <externalReference r:id="rId5"/>
    <externalReference r:id="rId6"/>
  </externalReferences>
  <calcPr calcId="125725"/>
</workbook>
</file>

<file path=xl/calcChain.xml><?xml version="1.0" encoding="utf-8"?>
<calcChain xmlns="http://schemas.openxmlformats.org/spreadsheetml/2006/main">
  <c r="O60" i="26"/>
  <c r="E60"/>
  <c r="D60"/>
  <c r="P59"/>
  <c r="O59" s="1"/>
  <c r="N59"/>
  <c r="G59"/>
  <c r="F59"/>
  <c r="D59"/>
  <c r="P58"/>
  <c r="O58"/>
  <c r="O57" s="1"/>
  <c r="N58"/>
  <c r="G58"/>
  <c r="G57" s="1"/>
  <c r="F58"/>
  <c r="E58"/>
  <c r="D58"/>
  <c r="S57"/>
  <c r="R57"/>
  <c r="P57"/>
  <c r="N57"/>
  <c r="M57"/>
  <c r="L57"/>
  <c r="K57"/>
  <c r="J57"/>
  <c r="I57"/>
  <c r="H57"/>
  <c r="F57"/>
  <c r="D57" s="1"/>
  <c r="S56"/>
  <c r="R56"/>
  <c r="O56"/>
  <c r="N56"/>
  <c r="E56"/>
  <c r="D56"/>
  <c r="O55"/>
  <c r="E55"/>
  <c r="D55"/>
  <c r="S54"/>
  <c r="R54"/>
  <c r="O54"/>
  <c r="E54" s="1"/>
  <c r="D54"/>
  <c r="O53"/>
  <c r="E53" s="1"/>
  <c r="D53"/>
  <c r="O52"/>
  <c r="G52"/>
  <c r="F52"/>
  <c r="D52"/>
  <c r="O51"/>
  <c r="G51"/>
  <c r="F51"/>
  <c r="E51"/>
  <c r="D51"/>
  <c r="O50"/>
  <c r="E50" s="1"/>
  <c r="D50"/>
  <c r="O49"/>
  <c r="E49" s="1"/>
  <c r="D49"/>
  <c r="O48"/>
  <c r="G48"/>
  <c r="F48"/>
  <c r="D48"/>
  <c r="O47"/>
  <c r="G47"/>
  <c r="F47"/>
  <c r="E47"/>
  <c r="D47"/>
  <c r="O46"/>
  <c r="E46" s="1"/>
  <c r="G46"/>
  <c r="F46"/>
  <c r="D46" s="1"/>
  <c r="O45"/>
  <c r="E45" s="1"/>
  <c r="D45"/>
  <c r="O44"/>
  <c r="G44"/>
  <c r="F44"/>
  <c r="D44"/>
  <c r="O43"/>
  <c r="E43"/>
  <c r="D43"/>
  <c r="O42"/>
  <c r="E42" s="1"/>
  <c r="G42"/>
  <c r="F42"/>
  <c r="D42" s="1"/>
  <c r="O41"/>
  <c r="G41"/>
  <c r="G40" s="1"/>
  <c r="F41"/>
  <c r="E41"/>
  <c r="D41"/>
  <c r="S40"/>
  <c r="S35" s="1"/>
  <c r="R40"/>
  <c r="P40"/>
  <c r="N40"/>
  <c r="M40"/>
  <c r="L40"/>
  <c r="K40"/>
  <c r="J40"/>
  <c r="I40"/>
  <c r="H40"/>
  <c r="F40"/>
  <c r="D40" s="1"/>
  <c r="Q39"/>
  <c r="O39" s="1"/>
  <c r="E39" s="1"/>
  <c r="F39"/>
  <c r="D39"/>
  <c r="Q38"/>
  <c r="O38" s="1"/>
  <c r="E38" s="1"/>
  <c r="D38"/>
  <c r="O37"/>
  <c r="F37"/>
  <c r="E37"/>
  <c r="D37"/>
  <c r="O36"/>
  <c r="E36" s="1"/>
  <c r="D36"/>
  <c r="R35"/>
  <c r="P35"/>
  <c r="N35"/>
  <c r="M35"/>
  <c r="L35"/>
  <c r="K35"/>
  <c r="J35"/>
  <c r="I35"/>
  <c r="H35"/>
  <c r="F35"/>
  <c r="D35" s="1"/>
  <c r="Q34"/>
  <c r="O34" s="1"/>
  <c r="E34" s="1"/>
  <c r="D34"/>
  <c r="O33"/>
  <c r="E33"/>
  <c r="D33"/>
  <c r="O32"/>
  <c r="E32" s="1"/>
  <c r="D32"/>
  <c r="O31"/>
  <c r="E31" s="1"/>
  <c r="D31"/>
  <c r="O30"/>
  <c r="F30"/>
  <c r="E30"/>
  <c r="D30"/>
  <c r="O29"/>
  <c r="E29" s="1"/>
  <c r="D29"/>
  <c r="O28"/>
  <c r="F28"/>
  <c r="F27" s="1"/>
  <c r="E28"/>
  <c r="D28"/>
  <c r="S27"/>
  <c r="R27"/>
  <c r="P27"/>
  <c r="O27"/>
  <c r="N27"/>
  <c r="M27"/>
  <c r="L27"/>
  <c r="K27"/>
  <c r="J27"/>
  <c r="G27"/>
  <c r="E27" s="1"/>
  <c r="Q26"/>
  <c r="P26"/>
  <c r="O26" s="1"/>
  <c r="E26" s="1"/>
  <c r="N26"/>
  <c r="G26"/>
  <c r="F26"/>
  <c r="D26"/>
  <c r="Q25"/>
  <c r="O25" s="1"/>
  <c r="E25" s="1"/>
  <c r="D25"/>
  <c r="S24"/>
  <c r="Q24"/>
  <c r="P24"/>
  <c r="O24" s="1"/>
  <c r="E24" s="1"/>
  <c r="N24"/>
  <c r="F24"/>
  <c r="Q23"/>
  <c r="P23"/>
  <c r="O23" s="1"/>
  <c r="E23" s="1"/>
  <c r="G23"/>
  <c r="F23"/>
  <c r="D23"/>
  <c r="Q22"/>
  <c r="O22"/>
  <c r="N22"/>
  <c r="G22"/>
  <c r="F22"/>
  <c r="E22"/>
  <c r="D22"/>
  <c r="Q21"/>
  <c r="P21"/>
  <c r="O21"/>
  <c r="N21"/>
  <c r="G21"/>
  <c r="F21"/>
  <c r="E21"/>
  <c r="D21"/>
  <c r="Q20"/>
  <c r="P20"/>
  <c r="O20"/>
  <c r="N20"/>
  <c r="G20"/>
  <c r="F20"/>
  <c r="E20"/>
  <c r="D20"/>
  <c r="Q19"/>
  <c r="P19"/>
  <c r="O19"/>
  <c r="N19"/>
  <c r="G19"/>
  <c r="F19"/>
  <c r="E19"/>
  <c r="D19"/>
  <c r="Q18"/>
  <c r="P18"/>
  <c r="O18"/>
  <c r="N18"/>
  <c r="G18"/>
  <c r="F18"/>
  <c r="E18"/>
  <c r="D18"/>
  <c r="Q17"/>
  <c r="O17" s="1"/>
  <c r="E17" s="1"/>
  <c r="D17"/>
  <c r="Q16"/>
  <c r="O16" s="1"/>
  <c r="E16" s="1"/>
  <c r="D16"/>
  <c r="Q15"/>
  <c r="P15"/>
  <c r="O15"/>
  <c r="N15"/>
  <c r="G15"/>
  <c r="F15"/>
  <c r="E15"/>
  <c r="D15"/>
  <c r="Q14"/>
  <c r="O14" s="1"/>
  <c r="E14" s="1"/>
  <c r="D14"/>
  <c r="Q13"/>
  <c r="O13" s="1"/>
  <c r="D13"/>
  <c r="Q12"/>
  <c r="P12"/>
  <c r="O12"/>
  <c r="N12"/>
  <c r="G12"/>
  <c r="F12"/>
  <c r="E12"/>
  <c r="D12"/>
  <c r="S11"/>
  <c r="R11"/>
  <c r="Q11"/>
  <c r="Q10" s="1"/>
  <c r="P11"/>
  <c r="N11"/>
  <c r="M11"/>
  <c r="L11"/>
  <c r="K11"/>
  <c r="J11"/>
  <c r="J10" s="1"/>
  <c r="I11"/>
  <c r="I10" s="1"/>
  <c r="I6" s="1"/>
  <c r="H11"/>
  <c r="H10" s="1"/>
  <c r="H6" s="1"/>
  <c r="G11"/>
  <c r="F11"/>
  <c r="D11" s="1"/>
  <c r="S10"/>
  <c r="L10"/>
  <c r="L6" s="1"/>
  <c r="P9"/>
  <c r="O9" s="1"/>
  <c r="E9" s="1"/>
  <c r="N9"/>
  <c r="F9"/>
  <c r="S8"/>
  <c r="S6" s="1"/>
  <c r="R8"/>
  <c r="P8"/>
  <c r="O8" s="1"/>
  <c r="N8"/>
  <c r="K8"/>
  <c r="J8"/>
  <c r="G8"/>
  <c r="F8"/>
  <c r="D8" s="1"/>
  <c r="P7"/>
  <c r="O7" s="1"/>
  <c r="E7" s="1"/>
  <c r="K7"/>
  <c r="J7"/>
  <c r="G7"/>
  <c r="F7"/>
  <c r="D7"/>
  <c r="H34" i="25"/>
  <c r="F34"/>
  <c r="H31"/>
  <c r="I33" s="1"/>
  <c r="F31"/>
  <c r="G33" s="1"/>
  <c r="H26"/>
  <c r="F26"/>
  <c r="H25"/>
  <c r="F25"/>
  <c r="H24"/>
  <c r="F24"/>
  <c r="H21"/>
  <c r="F21"/>
  <c r="H20"/>
  <c r="F20"/>
  <c r="H19"/>
  <c r="F19"/>
  <c r="H18"/>
  <c r="F18"/>
  <c r="H17"/>
  <c r="H15"/>
  <c r="F15"/>
  <c r="H10"/>
  <c r="H11" s="1"/>
  <c r="F10"/>
  <c r="F11" s="1"/>
  <c r="H6"/>
  <c r="F6"/>
  <c r="A1"/>
  <c r="B71" i="24"/>
  <c r="O60"/>
  <c r="E60" s="1"/>
  <c r="D60"/>
  <c r="P59"/>
  <c r="O59" s="1"/>
  <c r="N59"/>
  <c r="G59"/>
  <c r="F59"/>
  <c r="D59" s="1"/>
  <c r="P58"/>
  <c r="O58" s="1"/>
  <c r="N58"/>
  <c r="G58"/>
  <c r="F58"/>
  <c r="F57" s="1"/>
  <c r="S57"/>
  <c r="R57"/>
  <c r="M57"/>
  <c r="L57"/>
  <c r="K57"/>
  <c r="J57"/>
  <c r="I57"/>
  <c r="H57"/>
  <c r="G57"/>
  <c r="S56"/>
  <c r="R56"/>
  <c r="O56"/>
  <c r="N56"/>
  <c r="E56"/>
  <c r="D56"/>
  <c r="O55"/>
  <c r="E55" s="1"/>
  <c r="D55"/>
  <c r="S54"/>
  <c r="R54"/>
  <c r="D54" s="1"/>
  <c r="O54"/>
  <c r="E54"/>
  <c r="O53"/>
  <c r="E53" s="1"/>
  <c r="D53"/>
  <c r="O52"/>
  <c r="G52"/>
  <c r="F52"/>
  <c r="E52"/>
  <c r="D52"/>
  <c r="O51"/>
  <c r="G51"/>
  <c r="F51"/>
  <c r="D51" s="1"/>
  <c r="O50"/>
  <c r="E50" s="1"/>
  <c r="D50"/>
  <c r="O49"/>
  <c r="E49" s="1"/>
  <c r="D49"/>
  <c r="O48"/>
  <c r="G48"/>
  <c r="F48"/>
  <c r="D48" s="1"/>
  <c r="O47"/>
  <c r="G47"/>
  <c r="F47"/>
  <c r="D47"/>
  <c r="O46"/>
  <c r="G46"/>
  <c r="F46"/>
  <c r="E46"/>
  <c r="D46"/>
  <c r="O45"/>
  <c r="E45" s="1"/>
  <c r="D45"/>
  <c r="O44"/>
  <c r="E44" s="1"/>
  <c r="G44"/>
  <c r="F44"/>
  <c r="D44" s="1"/>
  <c r="O43"/>
  <c r="E43" s="1"/>
  <c r="D43"/>
  <c r="O42"/>
  <c r="G42"/>
  <c r="F42"/>
  <c r="D42"/>
  <c r="O41"/>
  <c r="G41"/>
  <c r="F41"/>
  <c r="S40"/>
  <c r="R40"/>
  <c r="R35" s="1"/>
  <c r="P40"/>
  <c r="O40"/>
  <c r="N40"/>
  <c r="M40"/>
  <c r="L40"/>
  <c r="K40"/>
  <c r="J40"/>
  <c r="I40"/>
  <c r="H40"/>
  <c r="G40"/>
  <c r="E40" s="1"/>
  <c r="Q39"/>
  <c r="O39" s="1"/>
  <c r="F39"/>
  <c r="D39" s="1"/>
  <c r="Q38"/>
  <c r="O38" s="1"/>
  <c r="E38" s="1"/>
  <c r="D38"/>
  <c r="O37"/>
  <c r="F37"/>
  <c r="E37"/>
  <c r="D37"/>
  <c r="O36"/>
  <c r="E36" s="1"/>
  <c r="D36"/>
  <c r="S35"/>
  <c r="P35"/>
  <c r="M35"/>
  <c r="L35"/>
  <c r="K35"/>
  <c r="J35"/>
  <c r="I35"/>
  <c r="H35"/>
  <c r="G35"/>
  <c r="Q34"/>
  <c r="O34" s="1"/>
  <c r="E34" s="1"/>
  <c r="D34"/>
  <c r="O33"/>
  <c r="E33" s="1"/>
  <c r="D33"/>
  <c r="O32"/>
  <c r="E32" s="1"/>
  <c r="D32"/>
  <c r="O31"/>
  <c r="E31" s="1"/>
  <c r="D31"/>
  <c r="O30"/>
  <c r="F30"/>
  <c r="E30"/>
  <c r="D30"/>
  <c r="O29"/>
  <c r="E29" s="1"/>
  <c r="D29"/>
  <c r="O28"/>
  <c r="F28"/>
  <c r="E28"/>
  <c r="D28"/>
  <c r="S27"/>
  <c r="R27"/>
  <c r="P27"/>
  <c r="N27"/>
  <c r="M27"/>
  <c r="L27"/>
  <c r="K27"/>
  <c r="J27"/>
  <c r="G27"/>
  <c r="F27"/>
  <c r="D27" s="1"/>
  <c r="Q26"/>
  <c r="P26"/>
  <c r="N26"/>
  <c r="G26"/>
  <c r="F26"/>
  <c r="D26" s="1"/>
  <c r="Q25"/>
  <c r="O25" s="1"/>
  <c r="E25" s="1"/>
  <c r="D25"/>
  <c r="S24"/>
  <c r="Q24"/>
  <c r="P24"/>
  <c r="O24" s="1"/>
  <c r="E24" s="1"/>
  <c r="N24"/>
  <c r="F24"/>
  <c r="Q23"/>
  <c r="P23"/>
  <c r="G23"/>
  <c r="F23"/>
  <c r="D23" s="1"/>
  <c r="Q22"/>
  <c r="O22" s="1"/>
  <c r="N22"/>
  <c r="G22"/>
  <c r="F22"/>
  <c r="D22" s="1"/>
  <c r="Q21"/>
  <c r="P21"/>
  <c r="N21"/>
  <c r="G21"/>
  <c r="F21"/>
  <c r="D21" s="1"/>
  <c r="Q20"/>
  <c r="P20"/>
  <c r="N20"/>
  <c r="G20"/>
  <c r="F20"/>
  <c r="D20" s="1"/>
  <c r="Q19"/>
  <c r="P19"/>
  <c r="N19"/>
  <c r="G19"/>
  <c r="F19"/>
  <c r="D19" s="1"/>
  <c r="Q18"/>
  <c r="P18"/>
  <c r="N18"/>
  <c r="G18"/>
  <c r="F18"/>
  <c r="D18" s="1"/>
  <c r="Q17"/>
  <c r="O17" s="1"/>
  <c r="E17" s="1"/>
  <c r="D17"/>
  <c r="Q16"/>
  <c r="O16" s="1"/>
  <c r="E16" s="1"/>
  <c r="D16"/>
  <c r="Q15"/>
  <c r="P15"/>
  <c r="N15"/>
  <c r="G15"/>
  <c r="F15"/>
  <c r="Q14"/>
  <c r="O14" s="1"/>
  <c r="E14" s="1"/>
  <c r="D14"/>
  <c r="Q13"/>
  <c r="O13" s="1"/>
  <c r="E13" s="1"/>
  <c r="D13"/>
  <c r="Q12"/>
  <c r="P12"/>
  <c r="N12"/>
  <c r="G12"/>
  <c r="F12"/>
  <c r="D12" s="1"/>
  <c r="S11"/>
  <c r="S10" s="1"/>
  <c r="R11"/>
  <c r="M11"/>
  <c r="M10" s="1"/>
  <c r="L11"/>
  <c r="K11"/>
  <c r="K10" s="1"/>
  <c r="J11"/>
  <c r="I11"/>
  <c r="H11"/>
  <c r="G11"/>
  <c r="R10"/>
  <c r="I10"/>
  <c r="I6" s="1"/>
  <c r="H10"/>
  <c r="G10"/>
  <c r="P9"/>
  <c r="O9" s="1"/>
  <c r="E9" s="1"/>
  <c r="G71" s="1"/>
  <c r="N9"/>
  <c r="D9" s="1"/>
  <c r="E71" s="1"/>
  <c r="F9"/>
  <c r="S8"/>
  <c r="R8"/>
  <c r="P8"/>
  <c r="O8" s="1"/>
  <c r="N8"/>
  <c r="K8"/>
  <c r="J8"/>
  <c r="G8"/>
  <c r="F8"/>
  <c r="D8"/>
  <c r="E70" s="1"/>
  <c r="P7"/>
  <c r="O7"/>
  <c r="E7" s="1"/>
  <c r="G69" s="1"/>
  <c r="K7"/>
  <c r="J7"/>
  <c r="G7"/>
  <c r="F7"/>
  <c r="D7" s="1"/>
  <c r="E69" s="1"/>
  <c r="H6"/>
  <c r="AH59" i="22"/>
  <c r="AI84"/>
  <c r="E42" i="24" l="1"/>
  <c r="E8" i="26"/>
  <c r="D9"/>
  <c r="D24"/>
  <c r="E44"/>
  <c r="E48"/>
  <c r="E52"/>
  <c r="J6"/>
  <c r="E59"/>
  <c r="E57"/>
  <c r="G10"/>
  <c r="K10"/>
  <c r="K6" s="1"/>
  <c r="M10"/>
  <c r="M6" s="1"/>
  <c r="D27"/>
  <c r="R10"/>
  <c r="R6" s="1"/>
  <c r="F10"/>
  <c r="E13"/>
  <c r="O11"/>
  <c r="G35"/>
  <c r="N10"/>
  <c r="N6" s="1"/>
  <c r="P10"/>
  <c r="P6" s="1"/>
  <c r="Q35"/>
  <c r="Q6" s="1"/>
  <c r="O40"/>
  <c r="E40" s="1"/>
  <c r="N35" i="24"/>
  <c r="D24"/>
  <c r="F40"/>
  <c r="F35" s="1"/>
  <c r="D35" s="1"/>
  <c r="E73" s="1"/>
  <c r="E41"/>
  <c r="N57"/>
  <c r="E59"/>
  <c r="O12"/>
  <c r="E12" s="1"/>
  <c r="Q35"/>
  <c r="E48"/>
  <c r="D58"/>
  <c r="S6"/>
  <c r="E8"/>
  <c r="G70" s="1"/>
  <c r="F11"/>
  <c r="N11"/>
  <c r="N10" s="1"/>
  <c r="N6" s="1"/>
  <c r="J10"/>
  <c r="J6" s="1"/>
  <c r="L10"/>
  <c r="D40"/>
  <c r="Q11"/>
  <c r="Q10" s="1"/>
  <c r="Q6" s="1"/>
  <c r="D15"/>
  <c r="O15"/>
  <c r="O18"/>
  <c r="E18" s="1"/>
  <c r="O19"/>
  <c r="E19" s="1"/>
  <c r="O20"/>
  <c r="E20" s="1"/>
  <c r="O21"/>
  <c r="E21" s="1"/>
  <c r="E22"/>
  <c r="O23"/>
  <c r="E23" s="1"/>
  <c r="O26"/>
  <c r="E26" s="1"/>
  <c r="O27"/>
  <c r="E27" s="1"/>
  <c r="R6"/>
  <c r="D41"/>
  <c r="E47"/>
  <c r="E51"/>
  <c r="D57"/>
  <c r="E72" s="1"/>
  <c r="I34" i="25"/>
  <c r="G34"/>
  <c r="F14"/>
  <c r="H14"/>
  <c r="I32"/>
  <c r="I31" s="1"/>
  <c r="G32"/>
  <c r="G31" s="1"/>
  <c r="F10" i="24"/>
  <c r="L6"/>
  <c r="O57"/>
  <c r="E57" s="1"/>
  <c r="G72" s="1"/>
  <c r="E58"/>
  <c r="E15"/>
  <c r="O35"/>
  <c r="E35" s="1"/>
  <c r="G73" s="1"/>
  <c r="E39"/>
  <c r="G6"/>
  <c r="K6"/>
  <c r="M6"/>
  <c r="P11"/>
  <c r="P10" s="1"/>
  <c r="P6" s="1"/>
  <c r="P57"/>
  <c r="AA84" i="22"/>
  <c r="AH80"/>
  <c r="AH85" s="1"/>
  <c r="Z80"/>
  <c r="Z66"/>
  <c r="AH65" a="1"/>
  <c r="AH65" s="1"/>
  <c r="AH66" s="1"/>
  <c r="Z53"/>
  <c r="AH50" a="1"/>
  <c r="AH50" s="1"/>
  <c r="AH48" a="1"/>
  <c r="AH48" s="1"/>
  <c r="AH41"/>
  <c r="AH22"/>
  <c r="AH28" s="1"/>
  <c r="Z28"/>
  <c r="Z43" s="1"/>
  <c r="E11" i="26" l="1"/>
  <c r="O10"/>
  <c r="F6"/>
  <c r="D6" s="1"/>
  <c r="D5" s="1"/>
  <c r="D10"/>
  <c r="O35"/>
  <c r="E35" s="1"/>
  <c r="G6"/>
  <c r="O11" i="24"/>
  <c r="O10" s="1"/>
  <c r="D11"/>
  <c r="F5" i="25"/>
  <c r="H5"/>
  <c r="E11" i="24"/>
  <c r="F6"/>
  <c r="D6" s="1"/>
  <c r="D5" s="1"/>
  <c r="D10"/>
  <c r="AH53" i="22"/>
  <c r="AH68" s="1"/>
  <c r="Z68"/>
  <c r="AH87"/>
  <c r="AH43"/>
  <c r="Z85"/>
  <c r="Z87" s="1"/>
  <c r="E10" i="26" l="1"/>
  <c r="O6"/>
  <c r="E6" s="1"/>
  <c r="E5" s="1"/>
  <c r="I7" i="25"/>
  <c r="I8"/>
  <c r="G7"/>
  <c r="G8"/>
  <c r="I16"/>
  <c r="I15"/>
  <c r="I13"/>
  <c r="I12"/>
  <c r="I10"/>
  <c r="I9"/>
  <c r="I6"/>
  <c r="I27"/>
  <c r="I23"/>
  <c r="I22"/>
  <c r="I17"/>
  <c r="I19"/>
  <c r="I25"/>
  <c r="I11"/>
  <c r="I18"/>
  <c r="I20"/>
  <c r="I24"/>
  <c r="I26"/>
  <c r="I21"/>
  <c r="G27"/>
  <c r="G23"/>
  <c r="G22"/>
  <c r="G15"/>
  <c r="G10"/>
  <c r="G6"/>
  <c r="G17"/>
  <c r="G16"/>
  <c r="G13"/>
  <c r="G12"/>
  <c r="G9"/>
  <c r="G25"/>
  <c r="G11"/>
  <c r="G18"/>
  <c r="G20"/>
  <c r="G24"/>
  <c r="G26"/>
  <c r="G19"/>
  <c r="G21"/>
  <c r="I14"/>
  <c r="G14"/>
  <c r="E10" i="24"/>
  <c r="O6"/>
  <c r="E68"/>
  <c r="E67" l="1"/>
  <c r="F68" s="1"/>
  <c r="G68"/>
  <c r="E6"/>
  <c r="E5" s="1"/>
  <c r="G67" l="1"/>
  <c r="H68" s="1"/>
  <c r="F67"/>
  <c r="F70"/>
  <c r="F71"/>
  <c r="F69"/>
  <c r="F72"/>
  <c r="F73"/>
  <c r="H67" l="1"/>
  <c r="H71"/>
  <c r="H69"/>
  <c r="H70"/>
  <c r="H73"/>
  <c r="H72"/>
</calcChain>
</file>

<file path=xl/sharedStrings.xml><?xml version="1.0" encoding="utf-8"?>
<sst xmlns="http://schemas.openxmlformats.org/spreadsheetml/2006/main" count="867" uniqueCount="375">
  <si>
    <t>ФІНАНСОВИЙ ЗВІТ</t>
  </si>
  <si>
    <t>КОДИ</t>
  </si>
  <si>
    <t>Дата (рік, місяць, число)</t>
  </si>
  <si>
    <t>Підприємство</t>
  </si>
  <si>
    <t>за ЄДРПОУ</t>
  </si>
  <si>
    <t>Територія</t>
  </si>
  <si>
    <t>за КОАТУУ</t>
  </si>
  <si>
    <t>за КОПФГ</t>
  </si>
  <si>
    <t>Вид економічної діяльності</t>
  </si>
  <si>
    <t>за КВЕД</t>
  </si>
  <si>
    <t>Код за ДКУД  </t>
  </si>
  <si>
    <t>Актив</t>
  </si>
  <si>
    <t>На початок звітного року</t>
  </si>
  <si>
    <t>I. Необоротні активи</t>
  </si>
  <si>
    <t>Основні засоби:</t>
  </si>
  <si>
    <t>первісна вартість</t>
  </si>
  <si>
    <t>Довгострокові фінансові інвестиції</t>
  </si>
  <si>
    <t>Інші необоротні активи</t>
  </si>
  <si>
    <t>Усього за розділом I</t>
  </si>
  <si>
    <t>II. Оборотні активи</t>
  </si>
  <si>
    <t>Поточні біологічні активи</t>
  </si>
  <si>
    <t>Дебіторська заборгованість за розрахунками з бюджетом</t>
  </si>
  <si>
    <t>Інша поточна дебіторська заборгованість</t>
  </si>
  <si>
    <t>Поточні фінансові інвестиції</t>
  </si>
  <si>
    <t>Інші оборотні активи</t>
  </si>
  <si>
    <t>Усього за розділом II</t>
  </si>
  <si>
    <t>Баланс</t>
  </si>
  <si>
    <t>Пасив</t>
  </si>
  <si>
    <t>I. Власний капітал</t>
  </si>
  <si>
    <t>Додатковий капітал</t>
  </si>
  <si>
    <t>Резервний капітал</t>
  </si>
  <si>
    <t>Нерозподілений прибуток (непокритий збиток)</t>
  </si>
  <si>
    <t>Неоплачений капітал</t>
  </si>
  <si>
    <t>Короткострокові кредити банків</t>
  </si>
  <si>
    <t>2. Звіт про фінансові результати</t>
  </si>
  <si>
    <t>Стаття</t>
  </si>
  <si>
    <t>Інші операційні доходи</t>
  </si>
  <si>
    <t>Інші доходи</t>
  </si>
  <si>
    <t>Собівартість реалізованої продукції (товарів, робіт, послуг)</t>
  </si>
  <si>
    <t>Інші операційні витрати</t>
  </si>
  <si>
    <t>Інші витрати</t>
  </si>
  <si>
    <t>Податок на прибуток</t>
  </si>
  <si>
    <t>Організаційно-правова
форма господарювання</t>
  </si>
  <si>
    <t>01</t>
  </si>
  <si>
    <t>На кінець звітного 
періоду</t>
  </si>
  <si>
    <t xml:space="preserve">Код за ДКУД </t>
  </si>
  <si>
    <t>Керівник</t>
  </si>
  <si>
    <t>Головний бухгалтер</t>
  </si>
  <si>
    <t>(ініціали, прізвище)</t>
  </si>
  <si>
    <t>(підпис)</t>
  </si>
  <si>
    <t>2</t>
  </si>
  <si>
    <t>За звітний період</t>
  </si>
  <si>
    <t>(                                )</t>
  </si>
  <si>
    <t>(                                     )</t>
  </si>
  <si>
    <t xml:space="preserve">суб'єкта малого підприємництва </t>
  </si>
  <si>
    <t>Незавершені капітальні інвестиції</t>
  </si>
  <si>
    <t xml:space="preserve">Адреса, телефон </t>
  </si>
  <si>
    <t>Довгострокові біологічні активи</t>
  </si>
  <si>
    <t>Запаси:</t>
  </si>
  <si>
    <t>Дебіторська заборгованість за товари, роботи, послуги</t>
  </si>
  <si>
    <t>Витрати майбутніх періодів</t>
  </si>
  <si>
    <t>1005</t>
  </si>
  <si>
    <t>1010</t>
  </si>
  <si>
    <t>1011</t>
  </si>
  <si>
    <t>1012</t>
  </si>
  <si>
    <t>1020</t>
  </si>
  <si>
    <t>1030</t>
  </si>
  <si>
    <t>1090</t>
  </si>
  <si>
    <t>1095</t>
  </si>
  <si>
    <t>1100</t>
  </si>
  <si>
    <t>1103</t>
  </si>
  <si>
    <t>1110</t>
  </si>
  <si>
    <t>1125</t>
  </si>
  <si>
    <t>1135</t>
  </si>
  <si>
    <t>1136</t>
  </si>
  <si>
    <t>1155</t>
  </si>
  <si>
    <t>1160</t>
  </si>
  <si>
    <t>1165</t>
  </si>
  <si>
    <t>1170</t>
  </si>
  <si>
    <t>1190</t>
  </si>
  <si>
    <t>1195</t>
  </si>
  <si>
    <t>1200</t>
  </si>
  <si>
    <t>1300</t>
  </si>
  <si>
    <t>Зареєстрований (пайовий) капітал</t>
  </si>
  <si>
    <t>II. Довгострокові зобов'язання, цільове фінансування
та забезпечення</t>
  </si>
  <si>
    <t>III. Поточні зобов'язання</t>
  </si>
  <si>
    <t>Поточна кредиторська заборгованість за:</t>
  </si>
  <si>
    <t>довгостроковими зобов'язаннями</t>
  </si>
  <si>
    <t>товари, роботи, послуги</t>
  </si>
  <si>
    <t>розрахунками з бюджетом</t>
  </si>
  <si>
    <t>у тому числі з податку на прибуток</t>
  </si>
  <si>
    <t>розрахунками зі страхування</t>
  </si>
  <si>
    <t>розрахунками з оплати праці</t>
  </si>
  <si>
    <t>Доходи майбутніх періодів</t>
  </si>
  <si>
    <t>Інші поточні зобов'язання</t>
  </si>
  <si>
    <t>IV. Зобов'язання, пов'язані з необоротними активами, утримуваними для продажу, та групами вибуття</t>
  </si>
  <si>
    <t>Код
рядка</t>
  </si>
  <si>
    <t>1400</t>
  </si>
  <si>
    <t>1410</t>
  </si>
  <si>
    <t>1415</t>
  </si>
  <si>
    <t>1420</t>
  </si>
  <si>
    <t>1425</t>
  </si>
  <si>
    <t>1495</t>
  </si>
  <si>
    <t>1595</t>
  </si>
  <si>
    <t>1600</t>
  </si>
  <si>
    <t>1610</t>
  </si>
  <si>
    <t>1615</t>
  </si>
  <si>
    <t>1620</t>
  </si>
  <si>
    <t>1621</t>
  </si>
  <si>
    <t>1625</t>
  </si>
  <si>
    <t>1630</t>
  </si>
  <si>
    <t>1665</t>
  </si>
  <si>
    <t>1690</t>
  </si>
  <si>
    <t>1695</t>
  </si>
  <si>
    <t>1700</t>
  </si>
  <si>
    <t>1900</t>
  </si>
  <si>
    <t>За аналогічний 
період 
попереднього року</t>
  </si>
  <si>
    <r>
      <rPr>
        <b/>
        <sz val="10"/>
        <rFont val="Times New Roman"/>
        <family val="1"/>
        <charset val="204"/>
      </rPr>
      <t>Разом доходи</t>
    </r>
    <r>
      <rPr>
        <sz val="10"/>
        <rFont val="Times New Roman"/>
        <family val="1"/>
        <charset val="204"/>
      </rPr>
      <t xml:space="preserve"> (2000 + 2120 + 2240)</t>
    </r>
  </si>
  <si>
    <r>
      <rPr>
        <b/>
        <sz val="10"/>
        <rFont val="Times New Roman"/>
        <family val="1"/>
        <charset val="204"/>
      </rPr>
      <t>Разом витрати</t>
    </r>
    <r>
      <rPr>
        <sz val="10"/>
        <rFont val="Times New Roman"/>
        <family val="1"/>
        <charset val="204"/>
      </rPr>
      <t xml:space="preserve"> (2050 + 2180 + 2270)</t>
    </r>
  </si>
  <si>
    <r>
      <t xml:space="preserve">Чистий прибуток (збиток) </t>
    </r>
    <r>
      <rPr>
        <sz val="10"/>
        <rFont val="Times New Roman"/>
        <family val="1"/>
        <charset val="204"/>
      </rPr>
      <t>(2290 - 2300)</t>
    </r>
  </si>
  <si>
    <t>2000</t>
  </si>
  <si>
    <t>2120</t>
  </si>
  <si>
    <t>2240</t>
  </si>
  <si>
    <t>2280</t>
  </si>
  <si>
    <t>2050</t>
  </si>
  <si>
    <t>2180</t>
  </si>
  <si>
    <t>2270</t>
  </si>
  <si>
    <t>2285</t>
  </si>
  <si>
    <t>2290</t>
  </si>
  <si>
    <t>2300</t>
  </si>
  <si>
    <t>2350</t>
  </si>
  <si>
    <t>Одиниця виміру: тис. грн. з одним десятковим знаком</t>
  </si>
  <si>
    <t>Середня кількість працівників, осіб</t>
  </si>
  <si>
    <t>Додаток 1
до Положення (стандарту) бухгалтерського обліку 
25 "Фінансовий звіт суб'єкта малого підприємництва"</t>
  </si>
  <si>
    <t>Гроші та їх еквіваленти</t>
  </si>
  <si>
    <t>у тому числі готова продукція</t>
  </si>
  <si>
    <t>знос</t>
  </si>
  <si>
    <t>Чистий дохід від реалізації продукції (товарів, робіт, 
послуг)</t>
  </si>
  <si>
    <t xml:space="preserve">  у тому числі з податку на прибуток</t>
  </si>
  <si>
    <t>Усього за розділом III</t>
  </si>
  <si>
    <t xml:space="preserve">Форма № 2-м </t>
  </si>
  <si>
    <t>Фінансовий результат до оподаткування (2280 - 2285)</t>
  </si>
  <si>
    <t>)</t>
  </si>
  <si>
    <t>(</t>
  </si>
  <si>
    <t>КНП ХОР "Обласний протитуберкульозний диспансер №1"</t>
  </si>
  <si>
    <t>61096 Харківська область, м.Харків, Слобідський район, вул.Ньютона, б.145</t>
  </si>
  <si>
    <t>Комунальне підприємство</t>
  </si>
  <si>
    <t>Діяльність лікарняних закладів</t>
  </si>
  <si>
    <t>6310138500</t>
  </si>
  <si>
    <t>150</t>
  </si>
  <si>
    <t>86.10</t>
  </si>
  <si>
    <t>І.М. Калмикова</t>
  </si>
  <si>
    <t>Н.О. Яворська</t>
  </si>
  <si>
    <t>02002760</t>
  </si>
  <si>
    <t>III. Необоротні активи, утримувані для продажу, та групи вибуття</t>
  </si>
  <si>
    <t xml:space="preserve">                    1. Баланс  Форма № 1-м</t>
  </si>
  <si>
    <t>за  2022 рік</t>
  </si>
  <si>
    <t>368</t>
  </si>
  <si>
    <t>на  01.10. 2022 року</t>
  </si>
  <si>
    <t>2022</t>
  </si>
  <si>
    <t>11</t>
  </si>
  <si>
    <r>
      <t>Таблиця 4. Доходи</t>
    </r>
    <r>
      <rPr>
        <i/>
        <sz val="14"/>
        <rFont val="Times New Roman"/>
        <family val="1"/>
        <charset val="204"/>
      </rPr>
      <t>, гривень</t>
    </r>
  </si>
  <si>
    <t>№ з/п</t>
  </si>
  <si>
    <t>Найменування показника</t>
  </si>
  <si>
    <t>Відповідний період минулого року</t>
  </si>
  <si>
    <t>Питома вага, %</t>
  </si>
  <si>
    <t>Звітний період</t>
  </si>
  <si>
    <t>1</t>
  </si>
  <si>
    <t>4</t>
  </si>
  <si>
    <r>
      <t xml:space="preserve">Дохід </t>
    </r>
    <r>
      <rPr>
        <b/>
        <sz val="14"/>
        <color indexed="10"/>
        <rFont val="Times New Roman"/>
        <family val="1"/>
        <charset val="204"/>
      </rPr>
      <t>(без ПДВ)</t>
    </r>
    <r>
      <rPr>
        <b/>
        <sz val="14"/>
        <rFont val="Times New Roman"/>
        <family val="1"/>
        <charset val="204"/>
      </rPr>
      <t>, всього</t>
    </r>
  </si>
  <si>
    <t>4.1.</t>
  </si>
  <si>
    <t>Дохід від реалізації, всього</t>
  </si>
  <si>
    <t>4.1.1.</t>
  </si>
  <si>
    <t>Готової продукції</t>
  </si>
  <si>
    <t>4.1.2.</t>
  </si>
  <si>
    <t>Товарів </t>
  </si>
  <si>
    <t>4.1.3.</t>
  </si>
  <si>
    <t>Робіт та послуг, у тому числі</t>
  </si>
  <si>
    <t>4.1.3.1.</t>
  </si>
  <si>
    <t>дохід за програмою медичних гарантій (з додатка Доходи ПМГ)</t>
  </si>
  <si>
    <t>4.1.3.2.</t>
  </si>
  <si>
    <t>дохід від надання медичних та немедичних послуг за кошти фізичних і юридичних осіб та страхових виплат</t>
  </si>
  <si>
    <t>4.1.4.</t>
  </si>
  <si>
    <t>Вирахування з доходу (з мінусом)</t>
  </si>
  <si>
    <t>4.1.4.1.</t>
  </si>
  <si>
    <t>у тому числі через повернення залишку коштів по 33 пакету (з мінусом)</t>
  </si>
  <si>
    <t>4.2.</t>
  </si>
  <si>
    <t>Інший операційний дохід, всього</t>
  </si>
  <si>
    <t xml:space="preserve"> 4.2.1</t>
  </si>
  <si>
    <t>Цільовий інший операційний дохід, всього, у тому числі</t>
  </si>
  <si>
    <t xml:space="preserve"> 4.2.1.1</t>
  </si>
  <si>
    <t>від безоплатно отриманої цільової послуги</t>
  </si>
  <si>
    <t xml:space="preserve"> 4.2.1.2</t>
  </si>
  <si>
    <t>від цільової благодійної допомоги в частині фінансування пацієнтом  свого лікування</t>
  </si>
  <si>
    <t xml:space="preserve"> 4.2.2</t>
  </si>
  <si>
    <t xml:space="preserve">Інший операційний дохід від надання майна в оренду </t>
  </si>
  <si>
    <t xml:space="preserve"> 4.2.3</t>
  </si>
  <si>
    <r>
      <t>Інший операційний дохід від компенсацій за комунальні платежі від орендаря</t>
    </r>
    <r>
      <rPr>
        <sz val="14"/>
        <color indexed="62"/>
        <rFont val="Times New Roman"/>
        <family val="1"/>
        <charset val="204"/>
      </rPr>
      <t xml:space="preserve"> </t>
    </r>
  </si>
  <si>
    <t xml:space="preserve"> 4.2.4</t>
  </si>
  <si>
    <t>Інше (інший операційний дохід), всього, з нього</t>
  </si>
  <si>
    <t>4.2.4.1.</t>
  </si>
  <si>
    <t>дохід  для покриття витрат (збитків) за рахунок бюджету  (Дт 37 ЗБКВ Кт 719) (п.19 ПСБО 15), всього, у тому числі:</t>
  </si>
  <si>
    <t>4.2.4.1.1.</t>
  </si>
  <si>
    <t>що виникли за рахунок амортизації основних засобів, отриманих як статутний капітал</t>
  </si>
  <si>
    <t>4.2.4.1.2.</t>
  </si>
  <si>
    <t>сума компенсації збитку періода</t>
  </si>
  <si>
    <t>4.3.</t>
  </si>
  <si>
    <t>Неопераційний дохід, всього</t>
  </si>
  <si>
    <t xml:space="preserve"> 4.3.1</t>
  </si>
  <si>
    <t>Неопераційний дохід, від амортизації по НА та ОЗ, що отримані як цільове фінансування  (Дт 69 Кт 745)</t>
  </si>
  <si>
    <t xml:space="preserve"> 4.3.2</t>
  </si>
  <si>
    <t>Неопераційний дохід від амортизації  по НА та ОЗ, що отримані безоплатно (Дт 424 Кт 745)</t>
  </si>
  <si>
    <t xml:space="preserve"> 4.3.3</t>
  </si>
  <si>
    <t>Інший неопераційний дохід</t>
  </si>
  <si>
    <r>
      <t>Таблиця 5. Витрати</t>
    </r>
    <r>
      <rPr>
        <i/>
        <sz val="14"/>
        <rFont val="Times New Roman"/>
        <family val="1"/>
        <charset val="204"/>
      </rPr>
      <t>, гривень</t>
    </r>
  </si>
  <si>
    <t>Статті витрат</t>
  </si>
  <si>
    <t>5.1.1.</t>
  </si>
  <si>
    <t>Виробнича собівартість, всього, у тому числі</t>
  </si>
  <si>
    <t>5.1.1.1</t>
  </si>
  <si>
    <t>Готова продукція</t>
  </si>
  <si>
    <t>5.1.1.2</t>
  </si>
  <si>
    <t>Товари</t>
  </si>
  <si>
    <t>5.1.1.3</t>
  </si>
  <si>
    <t>Роботи та послуги</t>
  </si>
  <si>
    <r>
      <t>Таблиця 5.1. Операційні та неопераційні витрати</t>
    </r>
    <r>
      <rPr>
        <i/>
        <sz val="14"/>
        <color indexed="8"/>
        <rFont val="Times New Roman"/>
        <family val="1"/>
        <charset val="204"/>
      </rPr>
      <t>, гривень</t>
    </r>
  </si>
  <si>
    <t>код статті витрат</t>
  </si>
  <si>
    <t>Всього витрати</t>
  </si>
  <si>
    <t>Виробничі витрати (903)</t>
  </si>
  <si>
    <t>Витрати на виготовлення продукції (для тих, хто виготовляє власну продукцію, яка потім поступає на склад)</t>
  </si>
  <si>
    <t>Адміністративні витрати (92)</t>
  </si>
  <si>
    <t>Витрати на збут (93)</t>
  </si>
  <si>
    <r>
      <rPr>
        <b/>
        <u/>
        <sz val="14"/>
        <color indexed="8"/>
        <rFont val="Times New Roman"/>
        <family val="1"/>
        <charset val="204"/>
      </rPr>
      <t>Цільові витрати</t>
    </r>
    <r>
      <rPr>
        <sz val="14"/>
        <color indexed="8"/>
        <rFont val="Times New Roman"/>
        <family val="1"/>
        <charset val="204"/>
      </rPr>
      <t xml:space="preserve">  (витрати за рахунок бюджетів усіх рівнів та благодійної допомоги )</t>
    </r>
  </si>
  <si>
    <t>Інші операційні витрати (94)</t>
  </si>
  <si>
    <t>Звітний період 
гр. 14.1 + гр. 14.2.</t>
  </si>
  <si>
    <t>за рахунок бюджетів усіх рівнів та благодійної допомоги, без ЦФ Пц</t>
  </si>
  <si>
    <t>за рахунок фінансування пацієнтом  свого лікування ЦФ Пц</t>
  </si>
  <si>
    <t>1.</t>
  </si>
  <si>
    <t>14.1.</t>
  </si>
  <si>
    <t>14.2.</t>
  </si>
  <si>
    <t xml:space="preserve"> 1.</t>
  </si>
  <si>
    <r>
      <t>Витрати (</t>
    </r>
    <r>
      <rPr>
        <sz val="14"/>
        <rFont val="Times New Roman"/>
        <family val="1"/>
        <charset val="204"/>
      </rPr>
      <t>без амортизації</t>
    </r>
    <r>
      <rPr>
        <b/>
        <sz val="14"/>
        <rFont val="Times New Roman"/>
        <family val="1"/>
        <charset val="204"/>
      </rPr>
      <t>)</t>
    </r>
  </si>
  <si>
    <t>-</t>
  </si>
  <si>
    <t xml:space="preserve"> 1.1</t>
  </si>
  <si>
    <r>
      <t xml:space="preserve">Операційні </t>
    </r>
    <r>
      <rPr>
        <sz val="14"/>
        <rFont val="Times New Roman"/>
        <family val="1"/>
        <charset val="204"/>
      </rPr>
      <t>(без амортизації)</t>
    </r>
  </si>
  <si>
    <t xml:space="preserve"> 1.1.1</t>
  </si>
  <si>
    <t>Заробітна плата</t>
  </si>
  <si>
    <t xml:space="preserve"> 1.1.2</t>
  </si>
  <si>
    <t>Нарахування на оплату праці</t>
  </si>
  <si>
    <t xml:space="preserve"> 1.1.3</t>
  </si>
  <si>
    <t>Соціальне забезпечення (у тому пільгові пенсії)</t>
  </si>
  <si>
    <t xml:space="preserve"> 1.1.4</t>
  </si>
  <si>
    <t>Матеріальні витрати</t>
  </si>
  <si>
    <t xml:space="preserve"> 1.1.4.1</t>
  </si>
  <si>
    <t>Медикаменти та перев'язувальні матеріали</t>
  </si>
  <si>
    <t xml:space="preserve"> 1.1.4.1.1</t>
  </si>
  <si>
    <t>Лікарські засоби (крім кисню)</t>
  </si>
  <si>
    <t xml:space="preserve"> 1.1.4.1.2</t>
  </si>
  <si>
    <t>Кисень, що використовується для у медичних цілях (не власного виробництва)****</t>
  </si>
  <si>
    <t xml:space="preserve"> 1.1.4.1.3</t>
  </si>
  <si>
    <t>Кров та її компоненти **</t>
  </si>
  <si>
    <t xml:space="preserve"> 1.1.4.1.4</t>
  </si>
  <si>
    <t>Вироби медичного призначення та допоміжні засоби слуху, зору, руху, засоби протезування для кардіології, ендопротезів, інші протези тощо</t>
  </si>
  <si>
    <t xml:space="preserve"> 1.1.4.1.5</t>
  </si>
  <si>
    <t>Імунобіологічні препарати</t>
  </si>
  <si>
    <t xml:space="preserve"> 1.1.4.1.6</t>
  </si>
  <si>
    <t>Лікувальне харчування</t>
  </si>
  <si>
    <t xml:space="preserve"> 1.1.4.1.7</t>
  </si>
  <si>
    <t>Дезинфекційні засоби</t>
  </si>
  <si>
    <t xml:space="preserve"> 1.1.4.2</t>
  </si>
  <si>
    <t>Засоби індивідуального захисту</t>
  </si>
  <si>
    <t xml:space="preserve"> 1.1.4.3</t>
  </si>
  <si>
    <t xml:space="preserve">Продукти харчування </t>
  </si>
  <si>
    <t xml:space="preserve"> 1.1.4.4</t>
  </si>
  <si>
    <t>Предмети, матеріали та інвентар</t>
  </si>
  <si>
    <t xml:space="preserve"> 1.1.4.5</t>
  </si>
  <si>
    <t>Будівельні матеріали</t>
  </si>
  <si>
    <t xml:space="preserve"> 1.1.4.6</t>
  </si>
  <si>
    <t>Паливно-мастильні матеріали</t>
  </si>
  <si>
    <t xml:space="preserve"> 1.1.4.7</t>
  </si>
  <si>
    <t>Оплата комунальних послуг та інших  енергоносіїв  (тепло, електроенергія, вода, інше)</t>
  </si>
  <si>
    <t xml:space="preserve"> 1.1.4.8</t>
  </si>
  <si>
    <t>М’який інвентар</t>
  </si>
  <si>
    <t xml:space="preserve"> 1.1.4.9</t>
  </si>
  <si>
    <t>Господарські матеріали</t>
  </si>
  <si>
    <t xml:space="preserve"> 1.1.4.10</t>
  </si>
  <si>
    <t>Ремонт</t>
  </si>
  <si>
    <t xml:space="preserve"> 1.1.4.10.1</t>
  </si>
  <si>
    <t>Ремонт медичного обладнання</t>
  </si>
  <si>
    <t xml:space="preserve"> 1.1.4.10.2</t>
  </si>
  <si>
    <t>Ремонт приміщень</t>
  </si>
  <si>
    <t xml:space="preserve"> 1.1.4.10.3</t>
  </si>
  <si>
    <t>Ремонт ліфтів, оргтехніки, ПК</t>
  </si>
  <si>
    <t xml:space="preserve"> 1.1.4.10.4</t>
  </si>
  <si>
    <t>Ремонт Авто</t>
  </si>
  <si>
    <t xml:space="preserve"> 1.1.4.10.5</t>
  </si>
  <si>
    <t>Ремонт ННМА (прикладне програмне забезпечення - ППЗ)</t>
  </si>
  <si>
    <t xml:space="preserve"> 1.1.4.10.6</t>
  </si>
  <si>
    <t>Інший ремонт</t>
  </si>
  <si>
    <t xml:space="preserve"> 1.1.4.11</t>
  </si>
  <si>
    <t>Інші матеріальні витрати</t>
  </si>
  <si>
    <t xml:space="preserve"> 1.1.5</t>
  </si>
  <si>
    <t xml:space="preserve"> 1.1.5.1</t>
  </si>
  <si>
    <t>Видатки на відрядження</t>
  </si>
  <si>
    <t xml:space="preserve"> 1.1.5.2</t>
  </si>
  <si>
    <t>Підготовка (перепідготовка) кадрів  та підвищення кваліфікації</t>
  </si>
  <si>
    <t xml:space="preserve"> 1.1.5.3</t>
  </si>
  <si>
    <t>Послуги (крім комунальних)</t>
  </si>
  <si>
    <t xml:space="preserve"> 1.1.5.4</t>
  </si>
  <si>
    <t>Зовнішні послуги з медичної допомоги</t>
  </si>
  <si>
    <t xml:space="preserve"> 1.1.5.5</t>
  </si>
  <si>
    <t>ТО/сервісне обслуговування/поверка  НМА</t>
  </si>
  <si>
    <t xml:space="preserve"> 1.1.5.5.1</t>
  </si>
  <si>
    <t>ТО медобладнання</t>
  </si>
  <si>
    <t xml:space="preserve"> 1.1.5.5.2</t>
  </si>
  <si>
    <t>ТО ліфти, ПК, оргтехніка, телефони</t>
  </si>
  <si>
    <t xml:space="preserve"> 1.1.5.5.3</t>
  </si>
  <si>
    <t>ТО, сервісне обслуговування авто</t>
  </si>
  <si>
    <t xml:space="preserve"> 1.1.5.5.4</t>
  </si>
  <si>
    <t>Інше ТО та обслуговування</t>
  </si>
  <si>
    <t xml:space="preserve"> 1.1.5.5.5</t>
  </si>
  <si>
    <t>ТО/обслуговування ННМА (ППЗ)</t>
  </si>
  <si>
    <t xml:space="preserve"> 1.1.5.6</t>
  </si>
  <si>
    <t>Зв'язок, інтернет</t>
  </si>
  <si>
    <t xml:space="preserve"> 1.1.5.7</t>
  </si>
  <si>
    <t>Послуги з прання</t>
  </si>
  <si>
    <t xml:space="preserve"> 1.1.5.8</t>
  </si>
  <si>
    <t>Охорона</t>
  </si>
  <si>
    <t xml:space="preserve"> 1.1.5.9</t>
  </si>
  <si>
    <t>Пожежна охорона</t>
  </si>
  <si>
    <t xml:space="preserve"> 1.1.5.10</t>
  </si>
  <si>
    <t>Послуги з харчування</t>
  </si>
  <si>
    <t xml:space="preserve"> 1.1.5.11</t>
  </si>
  <si>
    <t>Страхування</t>
  </si>
  <si>
    <t xml:space="preserve"> 1.1.5.12</t>
  </si>
  <si>
    <t xml:space="preserve">Інші послуги </t>
  </si>
  <si>
    <t xml:space="preserve"> 1.1.5.13</t>
  </si>
  <si>
    <t>Податки</t>
  </si>
  <si>
    <t xml:space="preserve"> 1.1.5.14</t>
  </si>
  <si>
    <t>Банківське обслуговування</t>
  </si>
  <si>
    <t xml:space="preserve"> 1.1.5.15</t>
  </si>
  <si>
    <t>Відшкодування вартості пільгових ліків, інсулінів</t>
  </si>
  <si>
    <t xml:space="preserve"> 1.1.5.16</t>
  </si>
  <si>
    <t xml:space="preserve"> 1.1.6</t>
  </si>
  <si>
    <t>Амортизація</t>
  </si>
  <si>
    <t xml:space="preserve"> 1.1.6.1</t>
  </si>
  <si>
    <t>Амортизація основних засобів </t>
  </si>
  <si>
    <t xml:space="preserve"> 1.1.6.2</t>
  </si>
  <si>
    <t>Амортизація інших необоротних матеріальних активів </t>
  </si>
  <si>
    <t xml:space="preserve"> 1.1.6.3</t>
  </si>
  <si>
    <t>Амортизація нематеріальних активів </t>
  </si>
  <si>
    <t xml:space="preserve"> 1.2</t>
  </si>
  <si>
    <t>Неопераційні витрати</t>
  </si>
  <si>
    <t>*** якщо є витрати кисню, що використовується для кисневої терапії, то мають бути заповнені відповідні дані у таблиці  Окремі показники у натуральному вимірі (вкладка Звіт 7,8)</t>
  </si>
  <si>
    <t>**** якщо є витрати крові та її компонентів, то мають бути заповнені відповідні дані у таблиці  Окремі показники у натуральному вимірі (вкладка Звіт 7,8)</t>
  </si>
  <si>
    <r>
      <t>Таблиця 6. Витрати за елементами</t>
    </r>
    <r>
      <rPr>
        <i/>
        <sz val="16"/>
        <color indexed="8"/>
        <rFont val="Times New Roman"/>
        <family val="1"/>
        <charset val="204"/>
      </rPr>
      <t>, гривень</t>
    </r>
  </si>
  <si>
    <t>№з/п</t>
  </si>
  <si>
    <t>Елементи витрат</t>
  </si>
  <si>
    <t>6.</t>
  </si>
  <si>
    <t>Витрати за елементами, всього, у тому числі </t>
  </si>
  <si>
    <t>6.1.</t>
  </si>
  <si>
    <t>Матеріальні витрати </t>
  </si>
  <si>
    <t>6.2.</t>
  </si>
  <si>
    <t>Витрати на оплату праці </t>
  </si>
  <si>
    <t>6.3.</t>
  </si>
  <si>
    <t>Відрахування на соціальні заходи </t>
  </si>
  <si>
    <t>6.4.</t>
  </si>
  <si>
    <t>6.5.</t>
  </si>
  <si>
    <t>Амортизація </t>
  </si>
  <si>
    <t>6.6.</t>
  </si>
  <si>
    <t>Інші операційні витрати </t>
  </si>
  <si>
    <r>
      <rPr>
        <b/>
        <u/>
        <sz val="12"/>
        <color indexed="8"/>
        <rFont val="Times New Roman"/>
        <family val="1"/>
        <charset val="204"/>
      </rPr>
      <t>Цільові витрати</t>
    </r>
    <r>
      <rPr>
        <sz val="12"/>
        <color indexed="8"/>
        <rFont val="Times New Roman"/>
        <family val="1"/>
        <charset val="204"/>
      </rPr>
      <t xml:space="preserve">  (витрати за рахунок бюджетів усіх рівнів та благодійної допомоги )</t>
    </r>
  </si>
  <si>
    <r>
      <t>Витрати (</t>
    </r>
    <r>
      <rPr>
        <sz val="12"/>
        <rFont val="Times New Roman"/>
        <family val="1"/>
        <charset val="204"/>
      </rPr>
      <t>без амортизації</t>
    </r>
    <r>
      <rPr>
        <b/>
        <sz val="12"/>
        <rFont val="Times New Roman"/>
        <family val="1"/>
        <charset val="204"/>
      </rPr>
      <t>)</t>
    </r>
  </si>
  <si>
    <r>
      <t xml:space="preserve">Операційні </t>
    </r>
    <r>
      <rPr>
        <sz val="12"/>
        <rFont val="Times New Roman"/>
        <family val="1"/>
        <charset val="204"/>
      </rPr>
      <t>(без амортизації)</t>
    </r>
  </si>
  <si>
    <t xml:space="preserve"> ЦФ Пц</t>
  </si>
  <si>
    <r>
      <t>Таблиця 5.1. Операційні та неопераційні витрати</t>
    </r>
    <r>
      <rPr>
        <i/>
        <sz val="9"/>
        <color indexed="8"/>
        <rFont val="Times New Roman"/>
        <family val="1"/>
        <charset val="204"/>
      </rPr>
      <t>, гривень</t>
    </r>
  </si>
</sst>
</file>

<file path=xl/styles.xml><?xml version="1.0" encoding="utf-8"?>
<styleSheet xmlns="http://schemas.openxmlformats.org/spreadsheetml/2006/main">
  <numFmts count="3">
    <numFmt numFmtId="164" formatCode="0.0"/>
    <numFmt numFmtId="165" formatCode="0.0%"/>
    <numFmt numFmtId="166" formatCode="#,##0.0"/>
  </numFmts>
  <fonts count="46">
    <font>
      <sz val="10"/>
      <name val="Arial Cyr"/>
      <charset val="204"/>
    </font>
    <font>
      <sz val="1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4"/>
      <name val="Times New Roman"/>
      <family val="1"/>
      <charset val="204"/>
    </font>
    <font>
      <sz val="8"/>
      <name val="Times New Roman"/>
      <family val="1"/>
      <charset val="204"/>
    </font>
    <font>
      <sz val="10"/>
      <color theme="1"/>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sz val="16"/>
      <color indexed="8"/>
      <name val="Times New Roman"/>
      <family val="1"/>
      <charset val="204"/>
    </font>
    <font>
      <sz val="12"/>
      <color indexed="8"/>
      <name val="Times New Roman"/>
      <family val="1"/>
      <charset val="204"/>
    </font>
    <font>
      <sz val="14"/>
      <name val="Times New Roman"/>
      <family val="1"/>
      <charset val="204"/>
    </font>
    <font>
      <b/>
      <sz val="14"/>
      <color indexed="10"/>
      <name val="Times New Roman"/>
      <family val="1"/>
      <charset val="204"/>
    </font>
    <font>
      <i/>
      <sz val="14"/>
      <name val="Times New Roman"/>
      <family val="1"/>
      <charset val="204"/>
    </font>
    <font>
      <b/>
      <sz val="14"/>
      <color indexed="8"/>
      <name val="Times New Roman"/>
      <family val="1"/>
      <charset val="204"/>
    </font>
    <font>
      <b/>
      <sz val="14"/>
      <name val="Times New Roman"/>
      <family val="1"/>
      <charset val="204"/>
    </font>
    <font>
      <sz val="14"/>
      <color indexed="9"/>
      <name val="Times New Roman"/>
      <family val="1"/>
      <charset val="204"/>
    </font>
    <font>
      <sz val="14"/>
      <color indexed="8"/>
      <name val="Times New Roman"/>
      <family val="1"/>
      <charset val="204"/>
    </font>
    <font>
      <sz val="14"/>
      <color indexed="23"/>
      <name val="Times New Roman"/>
      <family val="1"/>
      <charset val="204"/>
    </font>
    <font>
      <i/>
      <sz val="14"/>
      <color indexed="8"/>
      <name val="Times New Roman"/>
      <family val="1"/>
      <charset val="204"/>
    </font>
    <font>
      <b/>
      <u/>
      <sz val="14"/>
      <color indexed="8"/>
      <name val="Times New Roman"/>
      <family val="1"/>
      <charset val="204"/>
    </font>
    <font>
      <sz val="14"/>
      <color indexed="62"/>
      <name val="Times New Roman"/>
      <family val="1"/>
      <charset val="204"/>
    </font>
    <font>
      <sz val="11"/>
      <color indexed="8"/>
      <name val="Times New Roman"/>
      <family val="1"/>
      <charset val="204"/>
    </font>
    <font>
      <sz val="11"/>
      <color indexed="9"/>
      <name val="Times New Roman"/>
      <family val="1"/>
      <charset val="204"/>
    </font>
    <font>
      <i/>
      <sz val="11"/>
      <color indexed="8"/>
      <name val="Times New Roman"/>
      <family val="1"/>
      <charset val="204"/>
    </font>
    <font>
      <sz val="9"/>
      <color indexed="8"/>
      <name val="Times New Roman"/>
      <family val="1"/>
      <charset val="204"/>
    </font>
    <font>
      <sz val="11"/>
      <name val="Times New Roman"/>
      <family val="1"/>
      <charset val="204"/>
    </font>
    <font>
      <b/>
      <sz val="11"/>
      <name val="Times New Roman"/>
      <family val="1"/>
      <charset val="204"/>
    </font>
    <font>
      <b/>
      <i/>
      <sz val="14"/>
      <name val="Times New Roman"/>
      <family val="1"/>
      <charset val="204"/>
    </font>
    <font>
      <sz val="14"/>
      <color theme="1"/>
      <name val="Times New Roman"/>
      <family val="1"/>
      <charset val="204"/>
    </font>
    <font>
      <b/>
      <sz val="16"/>
      <color indexed="8"/>
      <name val="Times New Roman"/>
      <family val="1"/>
      <charset val="204"/>
    </font>
    <font>
      <i/>
      <sz val="16"/>
      <color indexed="8"/>
      <name val="Times New Roman"/>
      <family val="1"/>
      <charset val="204"/>
    </font>
    <font>
      <b/>
      <sz val="12"/>
      <color indexed="8"/>
      <name val="Times New Roman"/>
      <family val="1"/>
      <charset val="204"/>
    </font>
    <font>
      <i/>
      <sz val="12"/>
      <color indexed="8"/>
      <name val="Times New Roman"/>
      <family val="1"/>
      <charset val="204"/>
    </font>
    <font>
      <sz val="12"/>
      <color indexed="9"/>
      <name val="Times New Roman"/>
      <family val="1"/>
      <charset val="204"/>
    </font>
    <font>
      <sz val="12"/>
      <name val="Arial Cyr"/>
      <charset val="204"/>
    </font>
    <font>
      <b/>
      <u/>
      <sz val="12"/>
      <color indexed="8"/>
      <name val="Times New Roman"/>
      <family val="1"/>
      <charset val="204"/>
    </font>
    <font>
      <b/>
      <i/>
      <sz val="12"/>
      <name val="Times New Roman"/>
      <family val="1"/>
      <charset val="204"/>
    </font>
    <font>
      <sz val="12"/>
      <color theme="1"/>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sz val="9"/>
      <name val="Arial Cyr"/>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s>
  <cellStyleXfs count="2">
    <xf numFmtId="0" fontId="0" fillId="0" borderId="0"/>
    <xf numFmtId="0" fontId="10" fillId="0" borderId="0"/>
  </cellStyleXfs>
  <cellXfs count="589">
    <xf numFmtId="0" fontId="0" fillId="0" borderId="0" xfId="0"/>
    <xf numFmtId="49" fontId="2" fillId="0" borderId="0" xfId="0" applyNumberFormat="1" applyFont="1" applyBorder="1" applyAlignment="1">
      <alignment wrapText="1"/>
    </xf>
    <xf numFmtId="49" fontId="1" fillId="0" borderId="0" xfId="0" applyNumberFormat="1" applyFont="1" applyBorder="1" applyAlignment="1">
      <alignment horizontal="left"/>
    </xf>
    <xf numFmtId="49" fontId="1" fillId="0" borderId="0" xfId="0" applyNumberFormat="1" applyFont="1" applyBorder="1" applyAlignment="1">
      <alignment horizontal="right" vertical="top" wrapText="1"/>
    </xf>
    <xf numFmtId="49" fontId="5" fillId="0" borderId="0" xfId="0" applyNumberFormat="1" applyFont="1" applyBorder="1" applyAlignment="1"/>
    <xf numFmtId="49" fontId="5" fillId="0" borderId="0" xfId="0" applyNumberFormat="1" applyFont="1" applyBorder="1" applyAlignment="1">
      <alignment horizontal="center" wrapText="1"/>
    </xf>
    <xf numFmtId="49" fontId="5" fillId="0" borderId="0" xfId="0" applyNumberFormat="1" applyFont="1" applyBorder="1" applyAlignment="1">
      <alignment horizontal="center"/>
    </xf>
    <xf numFmtId="49" fontId="1" fillId="0" borderId="0" xfId="0" applyNumberFormat="1" applyFont="1" applyFill="1" applyBorder="1" applyAlignment="1">
      <alignment horizontal="right"/>
    </xf>
    <xf numFmtId="49" fontId="1" fillId="0" borderId="0" xfId="0" applyNumberFormat="1" applyFont="1" applyFill="1" applyBorder="1" applyAlignment="1"/>
    <xf numFmtId="49" fontId="1" fillId="0" borderId="0" xfId="0" applyNumberFormat="1" applyFont="1" applyFill="1" applyBorder="1" applyAlignment="1">
      <alignment horizontal="center" wrapText="1"/>
    </xf>
    <xf numFmtId="49" fontId="1" fillId="0" borderId="0" xfId="0" applyNumberFormat="1" applyFont="1" applyFill="1" applyBorder="1"/>
    <xf numFmtId="0" fontId="7" fillId="0" borderId="0" xfId="0" applyFont="1" applyProtection="1"/>
    <xf numFmtId="2" fontId="1" fillId="0" borderId="0" xfId="0" applyNumberFormat="1" applyFont="1"/>
    <xf numFmtId="0" fontId="1" fillId="0" borderId="0" xfId="0" applyFont="1"/>
    <xf numFmtId="164" fontId="1" fillId="0" borderId="0" xfId="0" applyNumberFormat="1" applyFont="1"/>
    <xf numFmtId="49" fontId="8" fillId="0" borderId="0" xfId="0" applyNumberFormat="1" applyFont="1"/>
    <xf numFmtId="0" fontId="8" fillId="0" borderId="0" xfId="0" applyFont="1" applyProtection="1"/>
    <xf numFmtId="49" fontId="4" fillId="0" borderId="0" xfId="0" applyNumberFormat="1" applyFont="1" applyBorder="1" applyAlignment="1">
      <alignment horizontal="left"/>
    </xf>
    <xf numFmtId="49" fontId="1" fillId="0" borderId="0" xfId="0" applyNumberFormat="1" applyFont="1" applyBorder="1" applyAlignment="1">
      <alignment wrapText="1"/>
    </xf>
    <xf numFmtId="49" fontId="1" fillId="0" borderId="0" xfId="0" applyNumberFormat="1" applyFont="1" applyBorder="1" applyAlignment="1"/>
    <xf numFmtId="49" fontId="1" fillId="0" borderId="0" xfId="0" applyNumberFormat="1" applyFont="1" applyBorder="1" applyAlignment="1">
      <alignment horizontal="center"/>
    </xf>
    <xf numFmtId="49" fontId="4" fillId="0" borderId="0" xfId="0" applyNumberFormat="1" applyFont="1" applyBorder="1" applyAlignment="1">
      <alignment horizontal="center"/>
    </xf>
    <xf numFmtId="0" fontId="1" fillId="0" borderId="6" xfId="0" applyNumberFormat="1" applyFont="1" applyBorder="1" applyAlignment="1"/>
    <xf numFmtId="0" fontId="1" fillId="0" borderId="6" xfId="0" applyNumberFormat="1" applyFont="1" applyBorder="1"/>
    <xf numFmtId="49" fontId="4" fillId="0" borderId="6" xfId="0" applyNumberFormat="1" applyFont="1" applyBorder="1" applyAlignment="1">
      <alignment wrapText="1"/>
    </xf>
    <xf numFmtId="49" fontId="1" fillId="0" borderId="0" xfId="0" applyNumberFormat="1" applyFont="1" applyBorder="1" applyAlignment="1">
      <alignment horizontal="justify" wrapText="1"/>
    </xf>
    <xf numFmtId="49" fontId="1" fillId="0" borderId="0" xfId="0" applyNumberFormat="1" applyFont="1" applyBorder="1" applyAlignment="1">
      <alignment horizontal="center" wrapText="1"/>
    </xf>
    <xf numFmtId="49" fontId="1" fillId="0" borderId="0" xfId="0" applyNumberFormat="1" applyFont="1"/>
    <xf numFmtId="49" fontId="1" fillId="0" borderId="0" xfId="0" applyNumberFormat="1" applyFont="1" applyFill="1" applyBorder="1" applyAlignment="1">
      <alignment horizontal="center"/>
    </xf>
    <xf numFmtId="0" fontId="1" fillId="0" borderId="4" xfId="0" applyNumberFormat="1" applyFont="1" applyBorder="1" applyAlignment="1"/>
    <xf numFmtId="0" fontId="1" fillId="0" borderId="2" xfId="0" applyNumberFormat="1" applyFont="1" applyBorder="1" applyAlignment="1"/>
    <xf numFmtId="49" fontId="4" fillId="0" borderId="6" xfId="0" applyNumberFormat="1" applyFont="1" applyBorder="1" applyAlignment="1">
      <alignment horizontal="center" vertical="center" wrapText="1"/>
    </xf>
    <xf numFmtId="49" fontId="1" fillId="0" borderId="0" xfId="0" applyNumberFormat="1" applyFont="1"/>
    <xf numFmtId="0" fontId="1" fillId="0" borderId="4" xfId="0" applyFont="1" applyBorder="1" applyAlignment="1">
      <alignment horizontal="left"/>
    </xf>
    <xf numFmtId="0" fontId="1" fillId="0" borderId="5" xfId="0" applyFont="1" applyBorder="1" applyAlignment="1">
      <alignment horizontal="left"/>
    </xf>
    <xf numFmtId="0" fontId="1" fillId="0" borderId="4" xfId="0" applyNumberFormat="1" applyFont="1" applyFill="1" applyBorder="1" applyAlignment="1">
      <alignment horizontal="left"/>
    </xf>
    <xf numFmtId="164" fontId="4" fillId="0" borderId="5" xfId="0" applyNumberFormat="1" applyFont="1" applyFill="1" applyBorder="1" applyAlignment="1">
      <alignment horizontal="left"/>
    </xf>
    <xf numFmtId="2" fontId="8" fillId="0" borderId="0" xfId="0" applyNumberFormat="1" applyFont="1"/>
    <xf numFmtId="49" fontId="1" fillId="0" borderId="6" xfId="0" applyNumberFormat="1" applyFont="1" applyBorder="1" applyAlignment="1">
      <alignment horizontal="center"/>
    </xf>
    <xf numFmtId="0" fontId="2" fillId="0" borderId="0" xfId="1" applyFont="1" applyFill="1" applyBorder="1" applyAlignment="1">
      <alignment vertical="center"/>
    </xf>
    <xf numFmtId="0" fontId="13" fillId="0" borderId="0" xfId="1" applyFont="1" applyFill="1" applyBorder="1" applyAlignment="1" applyProtection="1">
      <alignment vertical="center"/>
      <protection locked="0"/>
    </xf>
    <xf numFmtId="0" fontId="13" fillId="0" borderId="0" xfId="1" applyFont="1" applyFill="1" applyBorder="1" applyAlignment="1">
      <alignment vertical="center"/>
    </xf>
    <xf numFmtId="0" fontId="1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3" fillId="2" borderId="0" xfId="1" applyFont="1" applyFill="1" applyBorder="1" applyAlignment="1">
      <alignment vertical="center"/>
    </xf>
    <xf numFmtId="0" fontId="15" fillId="0" borderId="0" xfId="1" applyFont="1" applyFill="1" applyBorder="1" applyAlignment="1">
      <alignment vertical="center"/>
    </xf>
    <xf numFmtId="4" fontId="13" fillId="2" borderId="0" xfId="1" applyNumberFormat="1" applyFont="1" applyFill="1" applyBorder="1" applyAlignment="1">
      <alignment horizontal="center" vertical="center"/>
    </xf>
    <xf numFmtId="0" fontId="18" fillId="0" borderId="0" xfId="1" applyFont="1" applyFill="1" applyBorder="1" applyAlignment="1" applyProtection="1">
      <alignment vertical="center"/>
      <protection locked="0"/>
    </xf>
    <xf numFmtId="49" fontId="13" fillId="2" borderId="9" xfId="1" applyNumberFormat="1" applyFont="1" applyFill="1" applyBorder="1" applyAlignment="1">
      <alignment horizontal="center" vertical="center"/>
    </xf>
    <xf numFmtId="4" fontId="13" fillId="2" borderId="10" xfId="1" applyNumberFormat="1" applyFont="1" applyFill="1" applyBorder="1" applyAlignment="1">
      <alignment horizontal="center" vertical="center" wrapText="1"/>
    </xf>
    <xf numFmtId="4" fontId="15" fillId="0" borderId="10" xfId="1" applyNumberFormat="1" applyFont="1" applyFill="1" applyBorder="1" applyAlignment="1">
      <alignment horizontal="center" vertical="center" wrapText="1"/>
    </xf>
    <xf numFmtId="4" fontId="15" fillId="0" borderId="11"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xf>
    <xf numFmtId="3" fontId="13" fillId="2" borderId="6" xfId="1" applyNumberFormat="1" applyFont="1" applyFill="1" applyBorder="1" applyAlignment="1">
      <alignment horizontal="center" vertical="center" wrapText="1"/>
    </xf>
    <xf numFmtId="3" fontId="13" fillId="0" borderId="6" xfId="1" applyNumberFormat="1" applyFont="1" applyFill="1" applyBorder="1" applyAlignment="1">
      <alignment horizontal="center" vertical="center"/>
    </xf>
    <xf numFmtId="3" fontId="13" fillId="2" borderId="14" xfId="1" applyNumberFormat="1" applyFont="1" applyFill="1" applyBorder="1" applyAlignment="1">
      <alignment horizontal="center" vertical="center"/>
    </xf>
    <xf numFmtId="49" fontId="13" fillId="2" borderId="16" xfId="1" applyNumberFormat="1" applyFont="1" applyFill="1" applyBorder="1" applyAlignment="1">
      <alignment horizontal="left" vertical="center"/>
    </xf>
    <xf numFmtId="4" fontId="13" fillId="4" borderId="17" xfId="1" applyNumberFormat="1" applyFont="1" applyFill="1" applyBorder="1" applyAlignment="1">
      <alignment horizontal="center" vertical="center" wrapText="1"/>
    </xf>
    <xf numFmtId="165" fontId="13" fillId="4" borderId="17" xfId="1" applyNumberFormat="1" applyFont="1" applyFill="1" applyBorder="1" applyAlignment="1" applyProtection="1">
      <alignment horizontal="right" vertical="center"/>
    </xf>
    <xf numFmtId="165" fontId="13" fillId="4" borderId="18" xfId="1" applyNumberFormat="1" applyFont="1" applyFill="1" applyBorder="1" applyAlignment="1" applyProtection="1">
      <alignment horizontal="right" vertical="center"/>
    </xf>
    <xf numFmtId="0" fontId="13" fillId="2" borderId="0" xfId="1" applyFont="1" applyFill="1" applyBorder="1" applyAlignment="1">
      <alignment vertical="center" wrapText="1"/>
    </xf>
    <xf numFmtId="0" fontId="13" fillId="0" borderId="0" xfId="1" applyFont="1" applyFill="1" applyBorder="1" applyAlignment="1">
      <alignment vertical="center" wrapText="1"/>
    </xf>
    <xf numFmtId="0" fontId="17" fillId="2" borderId="9" xfId="1" applyFont="1" applyFill="1" applyBorder="1" applyAlignment="1">
      <alignment horizontal="left" vertical="center"/>
    </xf>
    <xf numFmtId="4" fontId="17" fillId="4" borderId="10" xfId="1" applyNumberFormat="1" applyFont="1" applyFill="1" applyBorder="1" applyAlignment="1">
      <alignment horizontal="center" vertical="center"/>
    </xf>
    <xf numFmtId="165" fontId="15" fillId="4" borderId="10" xfId="1" applyNumberFormat="1" applyFont="1" applyFill="1" applyBorder="1" applyAlignment="1" applyProtection="1">
      <alignment horizontal="right" vertical="center"/>
    </xf>
    <xf numFmtId="165" fontId="15" fillId="4" borderId="11" xfId="1" applyNumberFormat="1" applyFont="1" applyFill="1" applyBorder="1" applyAlignment="1" applyProtection="1">
      <alignment horizontal="right" vertical="center"/>
    </xf>
    <xf numFmtId="16" fontId="13" fillId="2" borderId="13" xfId="1" applyNumberFormat="1" applyFont="1" applyFill="1" applyBorder="1" applyAlignment="1">
      <alignment horizontal="left" vertical="center"/>
    </xf>
    <xf numFmtId="4" fontId="13" fillId="0" borderId="6" xfId="1" applyNumberFormat="1" applyFont="1" applyFill="1" applyBorder="1" applyAlignment="1" applyProtection="1">
      <alignment horizontal="center" vertical="center"/>
      <protection locked="0"/>
    </xf>
    <xf numFmtId="165" fontId="15" fillId="4" borderId="6" xfId="1" applyNumberFormat="1" applyFont="1" applyFill="1" applyBorder="1" applyAlignment="1" applyProtection="1">
      <alignment horizontal="right" vertical="center"/>
    </xf>
    <xf numFmtId="165" fontId="15" fillId="4" borderId="14" xfId="1" applyNumberFormat="1" applyFont="1" applyFill="1" applyBorder="1" applyAlignment="1" applyProtection="1">
      <alignment horizontal="right" vertical="center"/>
    </xf>
    <xf numFmtId="14" fontId="13" fillId="2" borderId="13" xfId="1" applyNumberFormat="1" applyFont="1" applyFill="1" applyBorder="1" applyAlignment="1">
      <alignment horizontal="left" vertical="center"/>
    </xf>
    <xf numFmtId="0" fontId="13" fillId="2" borderId="13" xfId="1" applyFont="1" applyFill="1" applyBorder="1" applyAlignment="1">
      <alignment horizontal="left" vertical="center"/>
    </xf>
    <xf numFmtId="4" fontId="13" fillId="4" borderId="6" xfId="1" applyNumberFormat="1" applyFont="1" applyFill="1" applyBorder="1" applyAlignment="1" applyProtection="1">
      <alignment horizontal="center" vertical="center"/>
    </xf>
    <xf numFmtId="4" fontId="20" fillId="0" borderId="6" xfId="1" applyNumberFormat="1" applyFont="1" applyFill="1" applyBorder="1" applyAlignment="1" applyProtection="1">
      <alignment horizontal="center" vertical="center"/>
      <protection locked="0"/>
    </xf>
    <xf numFmtId="0" fontId="13" fillId="2" borderId="16" xfId="1" applyFont="1" applyFill="1" applyBorder="1" applyAlignment="1">
      <alignment horizontal="left" vertical="center"/>
    </xf>
    <xf numFmtId="4" fontId="20" fillId="0" borderId="17" xfId="1" applyNumberFormat="1" applyFont="1" applyFill="1" applyBorder="1" applyAlignment="1" applyProtection="1">
      <alignment horizontal="center" vertical="center"/>
      <protection locked="0"/>
    </xf>
    <xf numFmtId="165" fontId="15" fillId="4" borderId="17" xfId="1" applyNumberFormat="1" applyFont="1" applyFill="1" applyBorder="1" applyAlignment="1" applyProtection="1">
      <alignment horizontal="right" vertical="center"/>
    </xf>
    <xf numFmtId="165" fontId="15" fillId="4" borderId="18" xfId="1" applyNumberFormat="1" applyFont="1" applyFill="1" applyBorder="1" applyAlignment="1" applyProtection="1">
      <alignment horizontal="right" vertical="center"/>
    </xf>
    <xf numFmtId="0" fontId="17" fillId="2" borderId="20" xfId="1" applyFont="1" applyFill="1" applyBorder="1" applyAlignment="1">
      <alignment horizontal="left" vertical="center"/>
    </xf>
    <xf numFmtId="4" fontId="17" fillId="4" borderId="10" xfId="1" applyNumberFormat="1" applyFont="1" applyFill="1" applyBorder="1" applyAlignment="1" applyProtection="1">
      <alignment horizontal="center" vertical="center"/>
    </xf>
    <xf numFmtId="14" fontId="16" fillId="2" borderId="28" xfId="1" applyNumberFormat="1" applyFont="1" applyFill="1" applyBorder="1" applyAlignment="1">
      <alignment horizontal="left" vertical="center"/>
    </xf>
    <xf numFmtId="4" fontId="17" fillId="0" borderId="6" xfId="1" applyNumberFormat="1" applyFont="1" applyFill="1" applyBorder="1" applyAlignment="1" applyProtection="1">
      <alignment horizontal="center" vertical="center"/>
      <protection locked="0"/>
    </xf>
    <xf numFmtId="14" fontId="21" fillId="2" borderId="28" xfId="1" applyNumberFormat="1" applyFont="1" applyFill="1" applyBorder="1" applyAlignment="1">
      <alignment horizontal="left" vertical="center"/>
    </xf>
    <xf numFmtId="14" fontId="17" fillId="2" borderId="28" xfId="1" applyNumberFormat="1" applyFont="1" applyFill="1" applyBorder="1" applyAlignment="1">
      <alignment horizontal="left" vertical="center"/>
    </xf>
    <xf numFmtId="4" fontId="13" fillId="0" borderId="17" xfId="1" applyNumberFormat="1" applyFont="1" applyFill="1" applyBorder="1" applyAlignment="1" applyProtection="1">
      <alignment horizontal="center" vertical="center"/>
      <protection locked="0"/>
    </xf>
    <xf numFmtId="14" fontId="15" fillId="2" borderId="28" xfId="1" applyNumberFormat="1" applyFont="1" applyFill="1" applyBorder="1" applyAlignment="1">
      <alignment horizontal="left" vertical="center"/>
    </xf>
    <xf numFmtId="14" fontId="13" fillId="2" borderId="28" xfId="1" applyNumberFormat="1" applyFont="1" applyFill="1" applyBorder="1" applyAlignment="1">
      <alignment horizontal="left" vertical="center"/>
    </xf>
    <xf numFmtId="4" fontId="19" fillId="0" borderId="6" xfId="1" applyNumberFormat="1" applyFont="1" applyFill="1" applyBorder="1" applyAlignment="1" applyProtection="1">
      <alignment horizontal="center" vertical="center"/>
      <protection locked="0"/>
    </xf>
    <xf numFmtId="14" fontId="13" fillId="2" borderId="29" xfId="1" applyNumberFormat="1" applyFont="1" applyFill="1" applyBorder="1" applyAlignment="1">
      <alignment horizontal="left" vertical="center"/>
    </xf>
    <xf numFmtId="4" fontId="13" fillId="0" borderId="31" xfId="1" applyNumberFormat="1" applyFont="1" applyFill="1" applyBorder="1" applyAlignment="1" applyProtection="1">
      <alignment horizontal="center" vertical="center"/>
      <protection locked="0"/>
    </xf>
    <xf numFmtId="165" fontId="15" fillId="4" borderId="31" xfId="1" applyNumberFormat="1" applyFont="1" applyFill="1" applyBorder="1" applyAlignment="1" applyProtection="1">
      <alignment horizontal="right" vertical="center"/>
    </xf>
    <xf numFmtId="4" fontId="19" fillId="0" borderId="31" xfId="1" applyNumberFormat="1" applyFont="1" applyFill="1" applyBorder="1" applyAlignment="1" applyProtection="1">
      <alignment horizontal="center" vertical="center"/>
      <protection locked="0"/>
    </xf>
    <xf numFmtId="165" fontId="15" fillId="4" borderId="32" xfId="1" applyNumberFormat="1" applyFont="1" applyFill="1" applyBorder="1" applyAlignment="1" applyProtection="1">
      <alignment horizontal="right" vertical="center"/>
    </xf>
    <xf numFmtId="165" fontId="15" fillId="2" borderId="0" xfId="1" applyNumberFormat="1" applyFont="1" applyFill="1" applyBorder="1" applyAlignment="1" applyProtection="1">
      <alignment horizontal="right" vertical="center"/>
    </xf>
    <xf numFmtId="0" fontId="13" fillId="2" borderId="9" xfId="1" applyFont="1" applyFill="1" applyBorder="1" applyAlignment="1">
      <alignment horizontal="center" vertical="center" wrapText="1"/>
    </xf>
    <xf numFmtId="0" fontId="13" fillId="2" borderId="0" xfId="1" applyFont="1" applyFill="1" applyBorder="1" applyAlignment="1" applyProtection="1">
      <alignment vertical="center"/>
      <protection locked="0"/>
    </xf>
    <xf numFmtId="0" fontId="13" fillId="2" borderId="13" xfId="1" applyFont="1" applyFill="1" applyBorder="1" applyAlignment="1">
      <alignment horizontal="center" vertical="center" wrapText="1"/>
    </xf>
    <xf numFmtId="3" fontId="13" fillId="2" borderId="14" xfId="1" applyNumberFormat="1" applyFont="1" applyFill="1" applyBorder="1" applyAlignment="1">
      <alignment horizontal="center" vertical="center" wrapText="1"/>
    </xf>
    <xf numFmtId="0" fontId="13" fillId="2" borderId="13" xfId="1" applyFont="1" applyFill="1" applyBorder="1" applyAlignment="1"/>
    <xf numFmtId="4" fontId="19" fillId="4" borderId="6" xfId="0" applyNumberFormat="1" applyFont="1" applyFill="1" applyBorder="1"/>
    <xf numFmtId="4" fontId="19" fillId="0" borderId="6" xfId="0" applyNumberFormat="1" applyFont="1" applyBorder="1" applyProtection="1">
      <protection locked="0"/>
    </xf>
    <xf numFmtId="0" fontId="13" fillId="2" borderId="30" xfId="1" applyFont="1" applyFill="1" applyBorder="1" applyAlignment="1"/>
    <xf numFmtId="4" fontId="19" fillId="0" borderId="31" xfId="0" applyNumberFormat="1" applyFont="1" applyBorder="1" applyProtection="1">
      <protection locked="0"/>
    </xf>
    <xf numFmtId="4" fontId="24" fillId="0" borderId="0" xfId="0" applyNumberFormat="1" applyFont="1" applyProtection="1">
      <protection locked="0"/>
    </xf>
    <xf numFmtId="0" fontId="24" fillId="0" borderId="0" xfId="0" applyFont="1" applyProtection="1">
      <protection locked="0"/>
    </xf>
    <xf numFmtId="16" fontId="16" fillId="0" borderId="0" xfId="0" applyNumberFormat="1" applyFont="1"/>
    <xf numFmtId="0" fontId="24" fillId="0" borderId="0" xfId="0" applyFont="1"/>
    <xf numFmtId="4" fontId="24" fillId="0" borderId="0" xfId="0" applyNumberFormat="1" applyFont="1"/>
    <xf numFmtId="166" fontId="26" fillId="0" borderId="0" xfId="0" applyNumberFormat="1" applyFont="1"/>
    <xf numFmtId="4" fontId="25" fillId="2" borderId="0" xfId="0" applyNumberFormat="1" applyFont="1" applyFill="1" applyBorder="1" applyProtection="1">
      <protection locked="0"/>
    </xf>
    <xf numFmtId="4" fontId="27" fillId="0" borderId="0" xfId="0" applyNumberFormat="1" applyFont="1" applyBorder="1" applyProtection="1">
      <protection locked="0"/>
    </xf>
    <xf numFmtId="4" fontId="24" fillId="0" borderId="0" xfId="0" applyNumberFormat="1" applyFont="1" applyFill="1" applyBorder="1" applyProtection="1">
      <protection locked="0"/>
    </xf>
    <xf numFmtId="4" fontId="2" fillId="2" borderId="6" xfId="1" applyNumberFormat="1" applyFont="1" applyFill="1" applyBorder="1" applyAlignment="1">
      <alignment horizontal="center" vertical="center" wrapText="1"/>
    </xf>
    <xf numFmtId="4" fontId="2" fillId="2" borderId="4" xfId="1" applyNumberFormat="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4" xfId="1" applyFont="1" applyFill="1" applyBorder="1" applyAlignment="1">
      <alignment horizontal="center" vertical="center" wrapText="1"/>
    </xf>
    <xf numFmtId="16" fontId="28" fillId="2" borderId="13" xfId="1" applyNumberFormat="1" applyFont="1" applyFill="1" applyBorder="1" applyAlignment="1">
      <alignment horizontal="center" vertical="center" wrapText="1"/>
    </xf>
    <xf numFmtId="1" fontId="28" fillId="2" borderId="6" xfId="1" applyNumberFormat="1" applyFont="1" applyFill="1" applyBorder="1" applyAlignment="1">
      <alignment horizontal="center" vertical="center" wrapText="1"/>
    </xf>
    <xf numFmtId="1" fontId="28" fillId="2" borderId="4" xfId="1" applyNumberFormat="1" applyFont="1" applyFill="1" applyBorder="1" applyAlignment="1">
      <alignment horizontal="center" vertical="center" wrapText="1"/>
    </xf>
    <xf numFmtId="1" fontId="28" fillId="2" borderId="13" xfId="1" applyNumberFormat="1" applyFont="1" applyFill="1" applyBorder="1" applyAlignment="1">
      <alignment horizontal="center" vertical="center" wrapText="1"/>
    </xf>
    <xf numFmtId="1" fontId="28" fillId="2" borderId="14" xfId="1" applyNumberFormat="1" applyFont="1" applyFill="1" applyBorder="1" applyAlignment="1">
      <alignment horizontal="center" vertical="center" wrapText="1"/>
    </xf>
    <xf numFmtId="0" fontId="24" fillId="0" borderId="0" xfId="0" applyFont="1" applyAlignment="1" applyProtection="1">
      <alignment horizontal="center"/>
      <protection locked="0"/>
    </xf>
    <xf numFmtId="0" fontId="24" fillId="0" borderId="0" xfId="0" applyFont="1" applyAlignment="1">
      <alignment horizontal="center"/>
    </xf>
    <xf numFmtId="16" fontId="28" fillId="2" borderId="13" xfId="1" applyNumberFormat="1" applyFont="1" applyFill="1" applyBorder="1" applyAlignment="1">
      <alignment horizontal="left" wrapText="1" indent="2"/>
    </xf>
    <xf numFmtId="4" fontId="16" fillId="4" borderId="6" xfId="0" applyNumberFormat="1" applyFont="1" applyFill="1" applyBorder="1"/>
    <xf numFmtId="4" fontId="19" fillId="4" borderId="6" xfId="0" quotePrefix="1" applyNumberFormat="1" applyFont="1" applyFill="1" applyBorder="1" applyAlignment="1">
      <alignment horizontal="center"/>
    </xf>
    <xf numFmtId="4" fontId="19" fillId="4" borderId="4" xfId="0" quotePrefix="1" applyNumberFormat="1" applyFont="1" applyFill="1" applyBorder="1" applyAlignment="1">
      <alignment horizontal="center"/>
    </xf>
    <xf numFmtId="4" fontId="19" fillId="4" borderId="13" xfId="0" quotePrefix="1" applyNumberFormat="1" applyFont="1" applyFill="1" applyBorder="1" applyAlignment="1">
      <alignment horizontal="center"/>
    </xf>
    <xf numFmtId="4" fontId="19" fillId="4" borderId="4" xfId="0" quotePrefix="1" applyNumberFormat="1" applyFont="1" applyFill="1" applyBorder="1" applyAlignment="1" applyProtection="1">
      <alignment horizontal="center"/>
    </xf>
    <xf numFmtId="4" fontId="19" fillId="4" borderId="14" xfId="0" quotePrefix="1" applyNumberFormat="1" applyFont="1" applyFill="1" applyBorder="1" applyAlignment="1">
      <alignment horizontal="center"/>
    </xf>
    <xf numFmtId="4" fontId="16" fillId="4" borderId="4" xfId="0" applyNumberFormat="1" applyFont="1" applyFill="1" applyBorder="1"/>
    <xf numFmtId="4" fontId="16" fillId="4" borderId="13" xfId="0" applyNumberFormat="1" applyFont="1" applyFill="1" applyBorder="1"/>
    <xf numFmtId="4" fontId="16" fillId="4" borderId="4" xfId="0" applyNumberFormat="1" applyFont="1" applyFill="1" applyBorder="1" applyProtection="1"/>
    <xf numFmtId="4" fontId="16" fillId="4" borderId="14" xfId="0" applyNumberFormat="1" applyFont="1" applyFill="1" applyBorder="1"/>
    <xf numFmtId="16" fontId="29" fillId="2" borderId="13" xfId="1" applyNumberFormat="1" applyFont="1" applyFill="1" applyBorder="1" applyAlignment="1">
      <alignment horizontal="left" wrapText="1" indent="2"/>
    </xf>
    <xf numFmtId="4" fontId="19" fillId="0" borderId="17" xfId="0" applyNumberFormat="1" applyFont="1" applyBorder="1" applyProtection="1">
      <protection locked="0"/>
    </xf>
    <xf numFmtId="4" fontId="19" fillId="0" borderId="17" xfId="0" applyNumberFormat="1" applyFont="1" applyFill="1" applyBorder="1" applyProtection="1">
      <protection locked="0"/>
    </xf>
    <xf numFmtId="4" fontId="19" fillId="0" borderId="22" xfId="0" applyNumberFormat="1" applyFont="1" applyBorder="1" applyProtection="1">
      <protection locked="0"/>
    </xf>
    <xf numFmtId="4" fontId="19" fillId="4" borderId="6" xfId="0" quotePrefix="1" applyNumberFormat="1" applyFont="1" applyFill="1" applyBorder="1" applyAlignment="1">
      <alignment horizontal="right"/>
    </xf>
    <xf numFmtId="4" fontId="16" fillId="4" borderId="2" xfId="0" applyNumberFormat="1" applyFont="1" applyFill="1" applyBorder="1" applyAlignment="1" applyProtection="1">
      <alignment horizontal="center"/>
    </xf>
    <xf numFmtId="4" fontId="19" fillId="0" borderId="16" xfId="0" applyNumberFormat="1" applyFont="1" applyBorder="1" applyProtection="1">
      <protection locked="0"/>
    </xf>
    <xf numFmtId="4" fontId="19" fillId="0" borderId="18" xfId="0" applyNumberFormat="1" applyFont="1" applyBorder="1" applyProtection="1">
      <protection locked="0"/>
    </xf>
    <xf numFmtId="16" fontId="29" fillId="2" borderId="30" xfId="1" applyNumberFormat="1" applyFont="1" applyFill="1" applyBorder="1" applyAlignment="1">
      <alignment horizontal="left" wrapText="1" indent="2"/>
    </xf>
    <xf numFmtId="4" fontId="19" fillId="4" borderId="31" xfId="0" applyNumberFormat="1" applyFont="1" applyFill="1" applyBorder="1"/>
    <xf numFmtId="4" fontId="16" fillId="4" borderId="31" xfId="0" applyNumberFormat="1" applyFont="1" applyFill="1" applyBorder="1" applyAlignment="1">
      <alignment horizontal="center"/>
    </xf>
    <xf numFmtId="4" fontId="19" fillId="0" borderId="33" xfId="0" applyNumberFormat="1" applyFont="1" applyBorder="1" applyProtection="1">
      <protection locked="0"/>
    </xf>
    <xf numFmtId="4" fontId="31" fillId="0" borderId="31" xfId="0" applyNumberFormat="1" applyFont="1" applyBorder="1" applyProtection="1">
      <protection locked="0"/>
    </xf>
    <xf numFmtId="4" fontId="19" fillId="0" borderId="30" xfId="0" applyNumberFormat="1" applyFont="1" applyBorder="1" applyProtection="1">
      <protection locked="0"/>
    </xf>
    <xf numFmtId="4" fontId="19" fillId="0" borderId="32" xfId="0" applyNumberFormat="1" applyFont="1" applyBorder="1" applyProtection="1">
      <protection locked="0"/>
    </xf>
    <xf numFmtId="16" fontId="29" fillId="2" borderId="27" xfId="1" applyNumberFormat="1" applyFont="1" applyFill="1" applyBorder="1" applyAlignment="1">
      <alignment horizontal="left" wrapText="1" indent="2"/>
    </xf>
    <xf numFmtId="4" fontId="16" fillId="4" borderId="12" xfId="0" applyNumberFormat="1" applyFont="1" applyFill="1" applyBorder="1"/>
    <xf numFmtId="4" fontId="16" fillId="4" borderId="34" xfId="0" applyNumberFormat="1" applyFont="1" applyFill="1" applyBorder="1"/>
    <xf numFmtId="4" fontId="16" fillId="4" borderId="35" xfId="0" applyNumberFormat="1" applyFont="1" applyFill="1" applyBorder="1"/>
    <xf numFmtId="4" fontId="19" fillId="4" borderId="36" xfId="0" quotePrefix="1" applyNumberFormat="1" applyFont="1" applyFill="1" applyBorder="1" applyAlignment="1">
      <alignment horizontal="right"/>
    </xf>
    <xf numFmtId="4" fontId="19" fillId="4" borderId="37" xfId="0" quotePrefix="1" applyNumberFormat="1" applyFont="1" applyFill="1" applyBorder="1" applyAlignment="1">
      <alignment horizontal="right"/>
    </xf>
    <xf numFmtId="4" fontId="19" fillId="4" borderId="38" xfId="0" quotePrefix="1" applyNumberFormat="1" applyFont="1" applyFill="1" applyBorder="1" applyAlignment="1" applyProtection="1">
      <alignment horizontal="right"/>
    </xf>
    <xf numFmtId="4" fontId="16" fillId="4" borderId="25" xfId="0" applyNumberFormat="1" applyFont="1" applyFill="1" applyBorder="1"/>
    <xf numFmtId="4" fontId="16" fillId="4" borderId="39" xfId="0" applyNumberFormat="1" applyFont="1" applyFill="1" applyBorder="1"/>
    <xf numFmtId="16" fontId="28" fillId="2" borderId="9" xfId="1" applyNumberFormat="1" applyFont="1" applyFill="1" applyBorder="1" applyAlignment="1">
      <alignment horizontal="left" wrapText="1" indent="2"/>
    </xf>
    <xf numFmtId="4" fontId="16" fillId="4" borderId="10" xfId="0" applyNumberFormat="1" applyFont="1" applyFill="1" applyBorder="1"/>
    <xf numFmtId="4" fontId="16" fillId="4" borderId="26" xfId="0" applyNumberFormat="1" applyFont="1" applyFill="1" applyBorder="1"/>
    <xf numFmtId="4" fontId="16" fillId="4" borderId="9" xfId="0" applyNumberFormat="1" applyFont="1" applyFill="1" applyBorder="1"/>
    <xf numFmtId="4" fontId="19" fillId="4" borderId="10" xfId="0" quotePrefix="1" applyNumberFormat="1" applyFont="1" applyFill="1" applyBorder="1" applyAlignment="1">
      <alignment horizontal="right"/>
    </xf>
    <xf numFmtId="4" fontId="19" fillId="4" borderId="26" xfId="0" quotePrefix="1" applyNumberFormat="1" applyFont="1" applyFill="1" applyBorder="1" applyAlignment="1" applyProtection="1">
      <alignment horizontal="right"/>
    </xf>
    <xf numFmtId="4" fontId="16" fillId="4" borderId="36" xfId="0" applyNumberFormat="1" applyFont="1" applyFill="1" applyBorder="1"/>
    <xf numFmtId="4" fontId="16" fillId="4" borderId="41" xfId="0" applyNumberFormat="1" applyFont="1" applyFill="1" applyBorder="1"/>
    <xf numFmtId="4" fontId="16" fillId="4" borderId="6" xfId="0" applyNumberFormat="1" applyFont="1" applyFill="1" applyBorder="1" applyAlignment="1">
      <alignment horizontal="center"/>
    </xf>
    <xf numFmtId="4" fontId="16" fillId="4" borderId="4" xfId="0" applyNumberFormat="1" applyFont="1" applyFill="1" applyBorder="1" applyAlignment="1">
      <alignment horizontal="center"/>
    </xf>
    <xf numFmtId="4" fontId="19" fillId="4" borderId="4" xfId="0" applyNumberFormat="1" applyFont="1" applyFill="1" applyBorder="1" applyProtection="1"/>
    <xf numFmtId="4" fontId="19" fillId="0" borderId="23" xfId="0" applyNumberFormat="1" applyFont="1" applyBorder="1" applyProtection="1">
      <protection locked="0"/>
    </xf>
    <xf numFmtId="4" fontId="19" fillId="0" borderId="24" xfId="0" applyNumberFormat="1" applyFont="1" applyBorder="1" applyProtection="1">
      <protection locked="0"/>
    </xf>
    <xf numFmtId="16" fontId="28" fillId="5" borderId="13" xfId="1" applyNumberFormat="1" applyFont="1" applyFill="1" applyBorder="1" applyAlignment="1">
      <alignment horizontal="left" wrapText="1" indent="2"/>
    </xf>
    <xf numFmtId="4" fontId="19" fillId="0" borderId="42" xfId="0" applyNumberFormat="1" applyFont="1" applyBorder="1" applyProtection="1">
      <protection locked="0"/>
    </xf>
    <xf numFmtId="4" fontId="19" fillId="0" borderId="5" xfId="0" applyNumberFormat="1" applyFont="1" applyBorder="1" applyProtection="1">
      <protection locked="0"/>
    </xf>
    <xf numFmtId="16" fontId="28" fillId="2" borderId="30" xfId="1" applyNumberFormat="1" applyFont="1" applyFill="1" applyBorder="1" applyAlignment="1">
      <alignment horizontal="left" wrapText="1" indent="2"/>
    </xf>
    <xf numFmtId="4" fontId="19" fillId="4" borderId="31" xfId="0" quotePrefix="1" applyNumberFormat="1" applyFont="1" applyFill="1" applyBorder="1" applyAlignment="1">
      <alignment horizontal="right"/>
    </xf>
    <xf numFmtId="4" fontId="19" fillId="4" borderId="33" xfId="0" applyNumberFormat="1" applyFont="1" applyFill="1" applyBorder="1" applyProtection="1"/>
    <xf numFmtId="4" fontId="19" fillId="0" borderId="40" xfId="0" applyNumberFormat="1" applyFont="1" applyBorder="1" applyProtection="1">
      <protection locked="0"/>
    </xf>
    <xf numFmtId="16" fontId="28" fillId="2" borderId="8" xfId="1" applyNumberFormat="1" applyFont="1" applyFill="1" applyBorder="1" applyAlignment="1">
      <alignment horizontal="left" wrapText="1" indent="2"/>
    </xf>
    <xf numFmtId="4" fontId="19" fillId="4" borderId="8" xfId="0" applyNumberFormat="1" applyFont="1" applyFill="1" applyBorder="1"/>
    <xf numFmtId="4" fontId="19" fillId="0" borderId="10" xfId="0" applyNumberFormat="1" applyFont="1" applyBorder="1" applyProtection="1">
      <protection locked="0"/>
    </xf>
    <xf numFmtId="4" fontId="19" fillId="0" borderId="8" xfId="0" applyNumberFormat="1" applyFont="1" applyBorder="1" applyProtection="1">
      <protection locked="0"/>
    </xf>
    <xf numFmtId="4" fontId="19" fillId="4" borderId="8" xfId="0" applyNumberFormat="1" applyFont="1" applyFill="1" applyBorder="1" applyAlignment="1">
      <alignment horizontal="center"/>
    </xf>
    <xf numFmtId="4" fontId="19" fillId="0" borderId="43" xfId="0" applyNumberFormat="1" applyFont="1" applyBorder="1" applyProtection="1">
      <protection locked="0"/>
    </xf>
    <xf numFmtId="4" fontId="19" fillId="4" borderId="8" xfId="0" quotePrefix="1" applyNumberFormat="1" applyFont="1" applyFill="1" applyBorder="1" applyAlignment="1">
      <alignment horizontal="right"/>
    </xf>
    <xf numFmtId="4" fontId="19" fillId="4" borderId="19" xfId="0" applyNumberFormat="1" applyFont="1" applyFill="1" applyBorder="1" applyProtection="1"/>
    <xf numFmtId="4" fontId="19" fillId="0" borderId="44" xfId="0" applyNumberFormat="1" applyFont="1" applyBorder="1" applyProtection="1">
      <protection locked="0"/>
    </xf>
    <xf numFmtId="4" fontId="19" fillId="0" borderId="19" xfId="0" applyNumberFormat="1" applyFont="1" applyBorder="1" applyProtection="1">
      <protection locked="0"/>
    </xf>
    <xf numFmtId="16" fontId="28" fillId="2" borderId="44" xfId="1" applyNumberFormat="1" applyFont="1" applyFill="1" applyBorder="1" applyAlignment="1">
      <alignment horizontal="left" wrapText="1" indent="2"/>
    </xf>
    <xf numFmtId="4" fontId="19" fillId="4" borderId="6" xfId="0" applyNumberFormat="1" applyFont="1" applyFill="1" applyBorder="1" applyAlignment="1">
      <alignment horizontal="center"/>
    </xf>
    <xf numFmtId="4" fontId="19" fillId="0" borderId="4" xfId="0" applyNumberFormat="1" applyFont="1" applyBorder="1" applyProtection="1">
      <protection locked="0"/>
    </xf>
    <xf numFmtId="4" fontId="19" fillId="4" borderId="14" xfId="0" applyNumberFormat="1" applyFont="1" applyFill="1" applyBorder="1" applyProtection="1"/>
    <xf numFmtId="4" fontId="19" fillId="0" borderId="13" xfId="0" applyNumberFormat="1" applyFont="1" applyBorder="1" applyProtection="1">
      <protection locked="0"/>
    </xf>
    <xf numFmtId="4" fontId="19" fillId="0" borderId="14" xfId="0" applyNumberFormat="1" applyFont="1" applyBorder="1" applyProtection="1">
      <protection locked="0"/>
    </xf>
    <xf numFmtId="4" fontId="31" fillId="0" borderId="6" xfId="0" applyNumberFormat="1" applyFont="1" applyBorder="1" applyProtection="1">
      <protection locked="0"/>
    </xf>
    <xf numFmtId="4" fontId="16" fillId="4" borderId="8" xfId="0" applyNumberFormat="1" applyFont="1" applyFill="1" applyBorder="1"/>
    <xf numFmtId="4" fontId="16" fillId="4" borderId="43" xfId="0" applyNumberFormat="1" applyFont="1" applyFill="1" applyBorder="1"/>
    <xf numFmtId="4" fontId="16" fillId="4" borderId="44" xfId="0" applyNumberFormat="1" applyFont="1" applyFill="1" applyBorder="1"/>
    <xf numFmtId="4" fontId="16" fillId="4" borderId="6" xfId="0" quotePrefix="1" applyNumberFormat="1" applyFont="1" applyFill="1" applyBorder="1" applyAlignment="1">
      <alignment horizontal="right"/>
    </xf>
    <xf numFmtId="4" fontId="16" fillId="4" borderId="45" xfId="0" applyNumberFormat="1" applyFont="1" applyFill="1" applyBorder="1" applyAlignment="1" applyProtection="1">
      <alignment horizontal="center"/>
    </xf>
    <xf numFmtId="4" fontId="16" fillId="4" borderId="19" xfId="0" applyNumberFormat="1" applyFont="1" applyFill="1" applyBorder="1"/>
    <xf numFmtId="4" fontId="21" fillId="4" borderId="6" xfId="0" applyNumberFormat="1" applyFont="1" applyFill="1" applyBorder="1" applyAlignment="1">
      <alignment horizontal="center"/>
    </xf>
    <xf numFmtId="4" fontId="21" fillId="4" borderId="4" xfId="0" applyNumberFormat="1" applyFont="1" applyFill="1" applyBorder="1" applyAlignment="1">
      <alignment horizontal="center"/>
    </xf>
    <xf numFmtId="4" fontId="19" fillId="4" borderId="32" xfId="0" applyNumberFormat="1" applyFont="1" applyFill="1" applyBorder="1" applyProtection="1"/>
    <xf numFmtId="16" fontId="29" fillId="2" borderId="9" xfId="1" applyNumberFormat="1" applyFont="1" applyFill="1" applyBorder="1" applyAlignment="1">
      <alignment horizontal="left" wrapText="1" indent="2"/>
    </xf>
    <xf numFmtId="4" fontId="19" fillId="4" borderId="26" xfId="0" applyNumberFormat="1" applyFont="1" applyFill="1" applyBorder="1" applyProtection="1"/>
    <xf numFmtId="4" fontId="16" fillId="4" borderId="11" xfId="0" applyNumberFormat="1" applyFont="1" applyFill="1" applyBorder="1"/>
    <xf numFmtId="4" fontId="16" fillId="4" borderId="4" xfId="0" applyNumberFormat="1" applyFont="1" applyFill="1" applyBorder="1" applyAlignment="1" applyProtection="1">
      <alignment horizontal="center"/>
    </xf>
    <xf numFmtId="4" fontId="19" fillId="4" borderId="17" xfId="0" applyNumberFormat="1" applyFont="1" applyFill="1" applyBorder="1"/>
    <xf numFmtId="16" fontId="28" fillId="2" borderId="28" xfId="1" applyNumberFormat="1" applyFont="1" applyFill="1" applyBorder="1" applyAlignment="1">
      <alignment horizontal="left" wrapText="1" indent="2"/>
    </xf>
    <xf numFmtId="4" fontId="16" fillId="4" borderId="10" xfId="0" applyNumberFormat="1" applyFont="1" applyFill="1" applyBorder="1" applyProtection="1"/>
    <xf numFmtId="4" fontId="16" fillId="4" borderId="26" xfId="0" applyNumberFormat="1" applyFont="1" applyFill="1" applyBorder="1" applyProtection="1"/>
    <xf numFmtId="4" fontId="16" fillId="4" borderId="9" xfId="0" applyNumberFormat="1" applyFont="1" applyFill="1" applyBorder="1" applyProtection="1"/>
    <xf numFmtId="4" fontId="16" fillId="4" borderId="10" xfId="0" quotePrefix="1" applyNumberFormat="1" applyFont="1" applyFill="1" applyBorder="1" applyAlignment="1">
      <alignment horizontal="right"/>
    </xf>
    <xf numFmtId="4" fontId="16" fillId="4" borderId="26" xfId="0" applyNumberFormat="1" applyFont="1" applyFill="1" applyBorder="1" applyAlignment="1" applyProtection="1">
      <alignment horizontal="center"/>
    </xf>
    <xf numFmtId="4" fontId="16" fillId="4" borderId="11" xfId="0" applyNumberFormat="1" applyFont="1" applyFill="1" applyBorder="1" applyProtection="1"/>
    <xf numFmtId="4" fontId="16" fillId="2" borderId="0" xfId="0" applyNumberFormat="1" applyFont="1" applyFill="1" applyBorder="1" applyProtection="1">
      <protection locked="0"/>
    </xf>
    <xf numFmtId="4" fontId="19" fillId="4" borderId="4" xfId="0" applyNumberFormat="1" applyFont="1" applyFill="1" applyBorder="1" applyAlignment="1">
      <alignment horizontal="center"/>
    </xf>
    <xf numFmtId="4" fontId="19" fillId="4" borderId="31" xfId="0" applyNumberFormat="1" applyFont="1" applyFill="1" applyBorder="1" applyAlignment="1">
      <alignment horizontal="center"/>
    </xf>
    <xf numFmtId="4" fontId="16" fillId="4" borderId="33" xfId="0" applyNumberFormat="1" applyFont="1" applyFill="1" applyBorder="1" applyAlignment="1" applyProtection="1">
      <alignment horizontal="center"/>
    </xf>
    <xf numFmtId="4" fontId="19" fillId="0" borderId="15" xfId="0" applyNumberFormat="1" applyFont="1" applyBorder="1" applyProtection="1">
      <protection locked="0"/>
    </xf>
    <xf numFmtId="4" fontId="19" fillId="0" borderId="46" xfId="0" applyNumberFormat="1" applyFont="1" applyBorder="1" applyProtection="1">
      <protection locked="0"/>
    </xf>
    <xf numFmtId="4" fontId="16" fillId="4" borderId="43" xfId="0" applyNumberFormat="1" applyFont="1" applyFill="1" applyBorder="1" applyAlignment="1" applyProtection="1">
      <alignment horizontal="center"/>
    </xf>
    <xf numFmtId="4" fontId="13" fillId="0" borderId="31" xfId="0" applyNumberFormat="1" applyFont="1" applyBorder="1" applyProtection="1">
      <protection locked="0"/>
    </xf>
    <xf numFmtId="4" fontId="19" fillId="4" borderId="17" xfId="0" quotePrefix="1" applyNumberFormat="1" applyFont="1" applyFill="1" applyBorder="1" applyAlignment="1">
      <alignment horizontal="right"/>
    </xf>
    <xf numFmtId="4" fontId="16" fillId="4" borderId="22" xfId="0" applyNumberFormat="1" applyFont="1" applyFill="1" applyBorder="1" applyAlignment="1" applyProtection="1">
      <alignment horizontal="center"/>
    </xf>
    <xf numFmtId="0" fontId="24" fillId="2" borderId="0" xfId="0" applyFont="1" applyFill="1" applyProtection="1">
      <protection locked="0"/>
    </xf>
    <xf numFmtId="0" fontId="24" fillId="2" borderId="0" xfId="0" applyFont="1" applyFill="1"/>
    <xf numFmtId="16" fontId="3" fillId="2" borderId="9" xfId="1" applyNumberFormat="1" applyFont="1" applyFill="1" applyBorder="1" applyAlignment="1">
      <alignment horizontal="left" vertical="center" indent="2"/>
    </xf>
    <xf numFmtId="16" fontId="2" fillId="2" borderId="13" xfId="1" applyNumberFormat="1" applyFont="1" applyFill="1" applyBorder="1" applyAlignment="1">
      <alignment horizontal="left" vertical="center" indent="2"/>
    </xf>
    <xf numFmtId="4" fontId="19" fillId="2" borderId="0" xfId="0" applyNumberFormat="1" applyFont="1" applyFill="1" applyBorder="1" applyAlignment="1">
      <alignment horizontal="center"/>
    </xf>
    <xf numFmtId="16" fontId="2" fillId="2" borderId="30" xfId="1" applyNumberFormat="1" applyFont="1" applyFill="1" applyBorder="1" applyAlignment="1">
      <alignment horizontal="left" vertical="center" indent="2"/>
    </xf>
    <xf numFmtId="16" fontId="2" fillId="2" borderId="36" xfId="1" applyNumberFormat="1" applyFont="1" applyFill="1" applyBorder="1" applyAlignment="1">
      <alignment horizontal="left" vertical="center" indent="2"/>
    </xf>
    <xf numFmtId="4" fontId="16" fillId="2" borderId="37" xfId="0" applyNumberFormat="1" applyFont="1" applyFill="1" applyBorder="1" applyProtection="1">
      <protection locked="0"/>
    </xf>
    <xf numFmtId="4" fontId="16" fillId="2" borderId="41" xfId="0" applyNumberFormat="1" applyFont="1" applyFill="1" applyBorder="1" applyProtection="1">
      <protection locked="0"/>
    </xf>
    <xf numFmtId="4" fontId="18" fillId="2" borderId="0" xfId="0" applyNumberFormat="1" applyFont="1" applyFill="1" applyBorder="1" applyAlignment="1">
      <alignment horizontal="center"/>
    </xf>
    <xf numFmtId="0" fontId="32" fillId="2" borderId="0" xfId="1" applyFont="1" applyFill="1" applyBorder="1" applyAlignment="1">
      <alignment horizontal="left" vertical="center" wrapText="1"/>
    </xf>
    <xf numFmtId="0" fontId="24" fillId="0" borderId="0" xfId="0" applyFont="1" applyBorder="1"/>
    <xf numFmtId="0" fontId="13" fillId="2"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wrapText="1"/>
      <protection locked="0"/>
    </xf>
    <xf numFmtId="0" fontId="13" fillId="2" borderId="10" xfId="1" applyFont="1" applyFill="1" applyBorder="1" applyAlignment="1">
      <alignment horizontal="center" vertical="center" wrapText="1"/>
    </xf>
    <xf numFmtId="0" fontId="13" fillId="2" borderId="0" xfId="1" applyFont="1" applyFill="1" applyBorder="1" applyAlignment="1">
      <alignment horizontal="center" vertical="center" wrapText="1"/>
    </xf>
    <xf numFmtId="4" fontId="15" fillId="2" borderId="0" xfId="1" applyNumberFormat="1" applyFont="1" applyFill="1" applyBorder="1" applyAlignment="1">
      <alignment horizontal="center" vertical="center" wrapText="1"/>
    </xf>
    <xf numFmtId="0" fontId="13" fillId="2" borderId="6" xfId="1" applyFont="1" applyFill="1" applyBorder="1" applyAlignment="1">
      <alignment horizontal="center" vertical="center" wrapText="1"/>
    </xf>
    <xf numFmtId="3" fontId="13" fillId="0" borderId="6" xfId="1" applyNumberFormat="1" applyFont="1" applyFill="1" applyBorder="1" applyAlignment="1">
      <alignment horizontal="center" vertical="center" wrapText="1"/>
    </xf>
    <xf numFmtId="3" fontId="13" fillId="0" borderId="14" xfId="1" applyNumberFormat="1" applyFont="1" applyFill="1" applyBorder="1" applyAlignment="1">
      <alignment horizontal="center" vertical="center" wrapText="1"/>
    </xf>
    <xf numFmtId="16" fontId="2" fillId="2" borderId="13" xfId="1" applyNumberFormat="1" applyFont="1" applyFill="1" applyBorder="1" applyAlignment="1">
      <alignment vertical="center"/>
    </xf>
    <xf numFmtId="4" fontId="19" fillId="4" borderId="14" xfId="0" applyNumberFormat="1" applyFont="1" applyFill="1" applyBorder="1"/>
    <xf numFmtId="4" fontId="13" fillId="2" borderId="0" xfId="1" applyNumberFormat="1" applyFont="1" applyFill="1" applyBorder="1" applyAlignment="1">
      <alignment horizontal="right" vertical="center" indent="1"/>
    </xf>
    <xf numFmtId="165" fontId="21" fillId="2" borderId="0" xfId="0" applyNumberFormat="1" applyFont="1" applyFill="1" applyBorder="1"/>
    <xf numFmtId="165" fontId="21" fillId="2" borderId="0" xfId="0" applyNumberFormat="1" applyFont="1" applyFill="1" applyBorder="1" applyAlignment="1">
      <alignment horizontal="center"/>
    </xf>
    <xf numFmtId="16" fontId="2" fillId="2" borderId="30" xfId="1" applyNumberFormat="1" applyFont="1" applyFill="1" applyBorder="1" applyAlignment="1">
      <alignment vertical="center"/>
    </xf>
    <xf numFmtId="4" fontId="19" fillId="4" borderId="32" xfId="0" applyNumberFormat="1" applyFont="1" applyFill="1" applyBorder="1"/>
    <xf numFmtId="0" fontId="2" fillId="0" borderId="0" xfId="1" applyFont="1" applyFill="1" applyBorder="1" applyAlignment="1" applyProtection="1">
      <alignment vertical="center"/>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center" vertical="center"/>
      <protection locked="0"/>
    </xf>
    <xf numFmtId="165" fontId="15" fillId="2" borderId="48" xfId="1" applyNumberFormat="1" applyFont="1" applyFill="1" applyBorder="1" applyAlignment="1" applyProtection="1">
      <alignment horizontal="right" vertical="center"/>
    </xf>
    <xf numFmtId="0" fontId="12" fillId="0" borderId="0" xfId="0" applyFont="1"/>
    <xf numFmtId="4" fontId="12" fillId="0" borderId="0" xfId="0" applyNumberFormat="1" applyFont="1"/>
    <xf numFmtId="166" fontId="35" fillId="0" borderId="0" xfId="0" applyNumberFormat="1" applyFont="1"/>
    <xf numFmtId="4" fontId="36" fillId="2" borderId="0" xfId="0" applyNumberFormat="1" applyFont="1" applyFill="1" applyBorder="1" applyProtection="1">
      <protection locked="0"/>
    </xf>
    <xf numFmtId="4" fontId="12" fillId="0" borderId="0" xfId="0" applyNumberFormat="1" applyFont="1" applyBorder="1" applyProtection="1">
      <protection locked="0"/>
    </xf>
    <xf numFmtId="4" fontId="12" fillId="0" borderId="0" xfId="0" applyNumberFormat="1" applyFont="1" applyFill="1" applyBorder="1" applyProtection="1">
      <protection locked="0"/>
    </xf>
    <xf numFmtId="4" fontId="12" fillId="0" borderId="0" xfId="0" applyNumberFormat="1" applyFont="1" applyProtection="1">
      <protection locked="0"/>
    </xf>
    <xf numFmtId="0" fontId="12" fillId="0" borderId="0" xfId="0" applyFont="1" applyProtection="1">
      <protection locked="0"/>
    </xf>
    <xf numFmtId="0" fontId="37" fillId="0" borderId="0" xfId="0" applyFont="1"/>
    <xf numFmtId="1" fontId="2" fillId="2" borderId="6" xfId="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 fontId="2" fillId="2" borderId="13" xfId="1" applyNumberFormat="1" applyFont="1" applyFill="1" applyBorder="1" applyAlignment="1">
      <alignment horizontal="center" vertical="center" wrapText="1"/>
    </xf>
    <xf numFmtId="1" fontId="2" fillId="2" borderId="14" xfId="1" applyNumberFormat="1" applyFont="1" applyFill="1" applyBorder="1" applyAlignment="1">
      <alignment horizontal="center" vertical="center" wrapText="1"/>
    </xf>
    <xf numFmtId="4" fontId="34" fillId="4" borderId="6" xfId="0" applyNumberFormat="1" applyFont="1" applyFill="1" applyBorder="1"/>
    <xf numFmtId="4" fontId="12" fillId="4" borderId="6" xfId="0" quotePrefix="1" applyNumberFormat="1" applyFont="1" applyFill="1" applyBorder="1" applyAlignment="1">
      <alignment horizontal="center"/>
    </xf>
    <xf numFmtId="4" fontId="12" fillId="4" borderId="4" xfId="0" quotePrefix="1" applyNumberFormat="1" applyFont="1" applyFill="1" applyBorder="1" applyAlignment="1">
      <alignment horizontal="center"/>
    </xf>
    <xf numFmtId="4" fontId="12" fillId="4" borderId="13" xfId="0" quotePrefix="1" applyNumberFormat="1" applyFont="1" applyFill="1" applyBorder="1" applyAlignment="1">
      <alignment horizontal="center"/>
    </xf>
    <xf numFmtId="4" fontId="12" fillId="4" borderId="4" xfId="0" quotePrefix="1" applyNumberFormat="1" applyFont="1" applyFill="1" applyBorder="1" applyAlignment="1" applyProtection="1">
      <alignment horizontal="center"/>
    </xf>
    <xf numFmtId="4" fontId="12" fillId="4" borderId="14" xfId="0" quotePrefix="1" applyNumberFormat="1" applyFont="1" applyFill="1" applyBorder="1" applyAlignment="1">
      <alignment horizontal="center"/>
    </xf>
    <xf numFmtId="4" fontId="34" fillId="4" borderId="4" xfId="0" applyNumberFormat="1" applyFont="1" applyFill="1" applyBorder="1"/>
    <xf numFmtId="4" fontId="34" fillId="4" borderId="13" xfId="0" applyNumberFormat="1" applyFont="1" applyFill="1" applyBorder="1"/>
    <xf numFmtId="4" fontId="34" fillId="4" borderId="4" xfId="0" applyNumberFormat="1" applyFont="1" applyFill="1" applyBorder="1" applyProtection="1"/>
    <xf numFmtId="4" fontId="34" fillId="4" borderId="14" xfId="0" applyNumberFormat="1" applyFont="1" applyFill="1" applyBorder="1"/>
    <xf numFmtId="4" fontId="12" fillId="4" borderId="6" xfId="0" applyNumberFormat="1" applyFont="1" applyFill="1" applyBorder="1"/>
    <xf numFmtId="4" fontId="12" fillId="0" borderId="17" xfId="0" applyNumberFormat="1" applyFont="1" applyBorder="1" applyProtection="1">
      <protection locked="0"/>
    </xf>
    <xf numFmtId="4" fontId="12" fillId="0" borderId="17" xfId="0" applyNumberFormat="1" applyFont="1" applyFill="1" applyBorder="1" applyProtection="1">
      <protection locked="0"/>
    </xf>
    <xf numFmtId="4" fontId="12" fillId="0" borderId="22" xfId="0" applyNumberFormat="1" applyFont="1" applyBorder="1" applyProtection="1">
      <protection locked="0"/>
    </xf>
    <xf numFmtId="4" fontId="12" fillId="4" borderId="6" xfId="0" quotePrefix="1" applyNumberFormat="1" applyFont="1" applyFill="1" applyBorder="1" applyAlignment="1">
      <alignment horizontal="right"/>
    </xf>
    <xf numFmtId="4" fontId="34" fillId="4" borderId="2" xfId="0" applyNumberFormat="1" applyFont="1" applyFill="1" applyBorder="1" applyAlignment="1" applyProtection="1">
      <alignment horizontal="center"/>
    </xf>
    <xf numFmtId="4" fontId="12" fillId="0" borderId="16" xfId="0" applyNumberFormat="1" applyFont="1" applyBorder="1" applyProtection="1">
      <protection locked="0"/>
    </xf>
    <xf numFmtId="4" fontId="12" fillId="0" borderId="18" xfId="0" applyNumberFormat="1" applyFont="1" applyBorder="1" applyProtection="1">
      <protection locked="0"/>
    </xf>
    <xf numFmtId="4" fontId="12" fillId="4" borderId="31" xfId="0" applyNumberFormat="1" applyFont="1" applyFill="1" applyBorder="1"/>
    <xf numFmtId="4" fontId="12" fillId="0" borderId="31" xfId="0" applyNumberFormat="1" applyFont="1" applyBorder="1" applyProtection="1">
      <protection locked="0"/>
    </xf>
    <xf numFmtId="4" fontId="34" fillId="4" borderId="31" xfId="0" applyNumberFormat="1" applyFont="1" applyFill="1" applyBorder="1" applyAlignment="1">
      <alignment horizontal="center"/>
    </xf>
    <xf numFmtId="4" fontId="12" fillId="0" borderId="33" xfId="0" applyNumberFormat="1" applyFont="1" applyBorder="1" applyProtection="1">
      <protection locked="0"/>
    </xf>
    <xf numFmtId="4" fontId="40" fillId="0" borderId="31" xfId="0" applyNumberFormat="1" applyFont="1" applyBorder="1" applyProtection="1">
      <protection locked="0"/>
    </xf>
    <xf numFmtId="4" fontId="12" fillId="0" borderId="30" xfId="0" applyNumberFormat="1" applyFont="1" applyBorder="1" applyProtection="1">
      <protection locked="0"/>
    </xf>
    <xf numFmtId="4" fontId="12" fillId="0" borderId="32" xfId="0" applyNumberFormat="1" applyFont="1" applyBorder="1" applyProtection="1">
      <protection locked="0"/>
    </xf>
    <xf numFmtId="4" fontId="34" fillId="4" borderId="12" xfId="0" applyNumberFormat="1" applyFont="1" applyFill="1" applyBorder="1"/>
    <xf numFmtId="4" fontId="34" fillId="4" borderId="34" xfId="0" applyNumberFormat="1" applyFont="1" applyFill="1" applyBorder="1"/>
    <xf numFmtId="4" fontId="34" fillId="4" borderId="35" xfId="0" applyNumberFormat="1" applyFont="1" applyFill="1" applyBorder="1"/>
    <xf numFmtId="4" fontId="12" fillId="4" borderId="36" xfId="0" quotePrefix="1" applyNumberFormat="1" applyFont="1" applyFill="1" applyBorder="1" applyAlignment="1">
      <alignment horizontal="right"/>
    </xf>
    <xf numFmtId="4" fontId="12" fillId="4" borderId="37" xfId="0" quotePrefix="1" applyNumberFormat="1" applyFont="1" applyFill="1" applyBorder="1" applyAlignment="1">
      <alignment horizontal="right"/>
    </xf>
    <xf numFmtId="4" fontId="12" fillId="4" borderId="38" xfId="0" quotePrefix="1" applyNumberFormat="1" applyFont="1" applyFill="1" applyBorder="1" applyAlignment="1" applyProtection="1">
      <alignment horizontal="right"/>
    </xf>
    <xf numFmtId="4" fontId="34" fillId="4" borderId="25" xfId="0" applyNumberFormat="1" applyFont="1" applyFill="1" applyBorder="1"/>
    <xf numFmtId="4" fontId="34" fillId="4" borderId="39" xfId="0" applyNumberFormat="1" applyFont="1" applyFill="1" applyBorder="1"/>
    <xf numFmtId="4" fontId="34" fillId="4" borderId="10" xfId="0" applyNumberFormat="1" applyFont="1" applyFill="1" applyBorder="1"/>
    <xf numFmtId="4" fontId="34" fillId="4" borderId="26" xfId="0" applyNumberFormat="1" applyFont="1" applyFill="1" applyBorder="1"/>
    <xf numFmtId="4" fontId="34" fillId="4" borderId="9" xfId="0" applyNumberFormat="1" applyFont="1" applyFill="1" applyBorder="1"/>
    <xf numFmtId="4" fontId="12" fillId="4" borderId="10" xfId="0" quotePrefix="1" applyNumberFormat="1" applyFont="1" applyFill="1" applyBorder="1" applyAlignment="1">
      <alignment horizontal="right"/>
    </xf>
    <xf numFmtId="4" fontId="12" fillId="4" borderId="26" xfId="0" quotePrefix="1" applyNumberFormat="1" applyFont="1" applyFill="1" applyBorder="1" applyAlignment="1" applyProtection="1">
      <alignment horizontal="right"/>
    </xf>
    <xf numFmtId="4" fontId="34" fillId="4" borderId="36" xfId="0" applyNumberFormat="1" applyFont="1" applyFill="1" applyBorder="1"/>
    <xf numFmtId="4" fontId="34" fillId="4" borderId="41" xfId="0" applyNumberFormat="1" applyFont="1" applyFill="1" applyBorder="1"/>
    <xf numFmtId="4" fontId="12" fillId="0" borderId="6" xfId="0" applyNumberFormat="1" applyFont="1" applyBorder="1" applyProtection="1">
      <protection locked="0"/>
    </xf>
    <xf numFmtId="4" fontId="34" fillId="4" borderId="6" xfId="0" applyNumberFormat="1" applyFont="1" applyFill="1" applyBorder="1" applyAlignment="1">
      <alignment horizontal="center"/>
    </xf>
    <xf numFmtId="4" fontId="34" fillId="4" borderId="4" xfId="0" applyNumberFormat="1" applyFont="1" applyFill="1" applyBorder="1" applyAlignment="1">
      <alignment horizontal="center"/>
    </xf>
    <xf numFmtId="4" fontId="12" fillId="4" borderId="4" xfId="0" applyNumberFormat="1" applyFont="1" applyFill="1" applyBorder="1" applyProtection="1"/>
    <xf numFmtId="4" fontId="12" fillId="0" borderId="23" xfId="0" applyNumberFormat="1" applyFont="1" applyBorder="1" applyProtection="1">
      <protection locked="0"/>
    </xf>
    <xf numFmtId="4" fontId="12" fillId="0" borderId="24" xfId="0" applyNumberFormat="1" applyFont="1" applyBorder="1" applyProtection="1">
      <protection locked="0"/>
    </xf>
    <xf numFmtId="4" fontId="12" fillId="0" borderId="42" xfId="0" applyNumberFormat="1" applyFont="1" applyBorder="1" applyProtection="1">
      <protection locked="0"/>
    </xf>
    <xf numFmtId="4" fontId="12" fillId="0" borderId="5" xfId="0" applyNumberFormat="1" applyFont="1" applyBorder="1" applyProtection="1">
      <protection locked="0"/>
    </xf>
    <xf numFmtId="4" fontId="12" fillId="4" borderId="31" xfId="0" quotePrefix="1" applyNumberFormat="1" applyFont="1" applyFill="1" applyBorder="1" applyAlignment="1">
      <alignment horizontal="right"/>
    </xf>
    <xf numFmtId="4" fontId="12" fillId="4" borderId="33" xfId="0" applyNumberFormat="1" applyFont="1" applyFill="1" applyBorder="1" applyProtection="1"/>
    <xf numFmtId="4" fontId="12" fillId="0" borderId="40" xfId="0" applyNumberFormat="1" applyFont="1" applyBorder="1" applyProtection="1">
      <protection locked="0"/>
    </xf>
    <xf numFmtId="4" fontId="12" fillId="4" borderId="8" xfId="0" applyNumberFormat="1" applyFont="1" applyFill="1" applyBorder="1"/>
    <xf numFmtId="4" fontId="12" fillId="0" borderId="10" xfId="0" applyNumberFormat="1" applyFont="1" applyBorder="1" applyProtection="1">
      <protection locked="0"/>
    </xf>
    <xf numFmtId="4" fontId="12" fillId="0" borderId="8" xfId="0" applyNumberFormat="1" applyFont="1" applyBorder="1" applyProtection="1">
      <protection locked="0"/>
    </xf>
    <xf numFmtId="4" fontId="12" fillId="4" borderId="8" xfId="0" applyNumberFormat="1" applyFont="1" applyFill="1" applyBorder="1" applyAlignment="1">
      <alignment horizontal="center"/>
    </xf>
    <xf numFmtId="4" fontId="12" fillId="0" borderId="43" xfId="0" applyNumberFormat="1" applyFont="1" applyBorder="1" applyProtection="1">
      <protection locked="0"/>
    </xf>
    <xf numFmtId="4" fontId="12" fillId="4" borderId="8" xfId="0" quotePrefix="1" applyNumberFormat="1" applyFont="1" applyFill="1" applyBorder="1" applyAlignment="1">
      <alignment horizontal="right"/>
    </xf>
    <xf numFmtId="4" fontId="12" fillId="4" borderId="19" xfId="0" applyNumberFormat="1" applyFont="1" applyFill="1" applyBorder="1" applyProtection="1"/>
    <xf numFmtId="4" fontId="12" fillId="0" borderId="44" xfId="0" applyNumberFormat="1" applyFont="1" applyBorder="1" applyProtection="1">
      <protection locked="0"/>
    </xf>
    <xf numFmtId="4" fontId="12" fillId="0" borderId="19" xfId="0" applyNumberFormat="1" applyFont="1" applyBorder="1" applyProtection="1">
      <protection locked="0"/>
    </xf>
    <xf numFmtId="4" fontId="12" fillId="4" borderId="6" xfId="0" applyNumberFormat="1" applyFont="1" applyFill="1" applyBorder="1" applyAlignment="1">
      <alignment horizontal="center"/>
    </xf>
    <xf numFmtId="4" fontId="12" fillId="0" borderId="4" xfId="0" applyNumberFormat="1" applyFont="1" applyBorder="1" applyProtection="1">
      <protection locked="0"/>
    </xf>
    <xf numFmtId="4" fontId="12" fillId="4" borderId="14" xfId="0" applyNumberFormat="1" applyFont="1" applyFill="1" applyBorder="1" applyProtection="1"/>
    <xf numFmtId="4" fontId="12" fillId="0" borderId="13" xfId="0" applyNumberFormat="1" applyFont="1" applyBorder="1" applyProtection="1">
      <protection locked="0"/>
    </xf>
    <xf numFmtId="4" fontId="12" fillId="0" borderId="14" xfId="0" applyNumberFormat="1" applyFont="1" applyBorder="1" applyProtection="1">
      <protection locked="0"/>
    </xf>
    <xf numFmtId="4" fontId="40" fillId="0" borderId="6" xfId="0" applyNumberFormat="1" applyFont="1" applyBorder="1" applyProtection="1">
      <protection locked="0"/>
    </xf>
    <xf numFmtId="4" fontId="34" fillId="4" borderId="8" xfId="0" applyNumberFormat="1" applyFont="1" applyFill="1" applyBorder="1"/>
    <xf numFmtId="4" fontId="34" fillId="4" borderId="43" xfId="0" applyNumberFormat="1" applyFont="1" applyFill="1" applyBorder="1"/>
    <xf numFmtId="4" fontId="34" fillId="4" borderId="44" xfId="0" applyNumberFormat="1" applyFont="1" applyFill="1" applyBorder="1"/>
    <xf numFmtId="4" fontId="34" fillId="4" borderId="6" xfId="0" quotePrefix="1" applyNumberFormat="1" applyFont="1" applyFill="1" applyBorder="1" applyAlignment="1">
      <alignment horizontal="right"/>
    </xf>
    <xf numFmtId="4" fontId="34" fillId="4" borderId="45" xfId="0" applyNumberFormat="1" applyFont="1" applyFill="1" applyBorder="1" applyAlignment="1" applyProtection="1">
      <alignment horizontal="center"/>
    </xf>
    <xf numFmtId="4" fontId="34" fillId="4" borderId="19" xfId="0" applyNumberFormat="1" applyFont="1" applyFill="1" applyBorder="1"/>
    <xf numFmtId="4" fontId="35" fillId="4" borderId="6" xfId="0" applyNumberFormat="1" applyFont="1" applyFill="1" applyBorder="1" applyAlignment="1">
      <alignment horizontal="center"/>
    </xf>
    <xf numFmtId="4" fontId="35" fillId="4" borderId="4" xfId="0" applyNumberFormat="1" applyFont="1" applyFill="1" applyBorder="1" applyAlignment="1">
      <alignment horizontal="center"/>
    </xf>
    <xf numFmtId="4" fontId="12" fillId="4" borderId="32" xfId="0" applyNumberFormat="1" applyFont="1" applyFill="1" applyBorder="1" applyProtection="1"/>
    <xf numFmtId="4" fontId="12" fillId="4" borderId="26" xfId="0" applyNumberFormat="1" applyFont="1" applyFill="1" applyBorder="1" applyProtection="1"/>
    <xf numFmtId="4" fontId="34" fillId="4" borderId="11" xfId="0" applyNumberFormat="1" applyFont="1" applyFill="1" applyBorder="1"/>
    <xf numFmtId="4" fontId="34" fillId="4" borderId="4" xfId="0" applyNumberFormat="1" applyFont="1" applyFill="1" applyBorder="1" applyAlignment="1" applyProtection="1">
      <alignment horizontal="center"/>
    </xf>
    <xf numFmtId="4" fontId="12" fillId="4" borderId="17" xfId="0" applyNumberFormat="1" applyFont="1" applyFill="1" applyBorder="1"/>
    <xf numFmtId="4" fontId="34" fillId="4" borderId="10" xfId="0" applyNumberFormat="1" applyFont="1" applyFill="1" applyBorder="1" applyProtection="1"/>
    <xf numFmtId="4" fontId="34" fillId="4" borderId="26" xfId="0" applyNumberFormat="1" applyFont="1" applyFill="1" applyBorder="1" applyProtection="1"/>
    <xf numFmtId="4" fontId="34" fillId="4" borderId="9" xfId="0" applyNumberFormat="1" applyFont="1" applyFill="1" applyBorder="1" applyProtection="1"/>
    <xf numFmtId="4" fontId="34" fillId="4" borderId="10" xfId="0" quotePrefix="1" applyNumberFormat="1" applyFont="1" applyFill="1" applyBorder="1" applyAlignment="1">
      <alignment horizontal="right"/>
    </xf>
    <xf numFmtId="4" fontId="34" fillId="4" borderId="26" xfId="0" applyNumberFormat="1" applyFont="1" applyFill="1" applyBorder="1" applyAlignment="1" applyProtection="1">
      <alignment horizontal="center"/>
    </xf>
    <xf numFmtId="4" fontId="34" fillId="4" borderId="11" xfId="0" applyNumberFormat="1" applyFont="1" applyFill="1" applyBorder="1" applyProtection="1"/>
    <xf numFmtId="4" fontId="12" fillId="4" borderId="4" xfId="0" applyNumberFormat="1" applyFont="1" applyFill="1" applyBorder="1" applyAlignment="1">
      <alignment horizontal="center"/>
    </xf>
    <xf numFmtId="4" fontId="12" fillId="4" borderId="31" xfId="0" applyNumberFormat="1" applyFont="1" applyFill="1" applyBorder="1" applyAlignment="1">
      <alignment horizontal="center"/>
    </xf>
    <xf numFmtId="4" fontId="34" fillId="4" borderId="33" xfId="0" applyNumberFormat="1" applyFont="1" applyFill="1" applyBorder="1" applyAlignment="1" applyProtection="1">
      <alignment horizontal="center"/>
    </xf>
    <xf numFmtId="4" fontId="12" fillId="0" borderId="15" xfId="0" applyNumberFormat="1" applyFont="1" applyBorder="1" applyProtection="1">
      <protection locked="0"/>
    </xf>
    <xf numFmtId="4" fontId="12" fillId="0" borderId="46" xfId="0" applyNumberFormat="1" applyFont="1" applyBorder="1" applyProtection="1">
      <protection locked="0"/>
    </xf>
    <xf numFmtId="4" fontId="34" fillId="4" borderId="43" xfId="0" applyNumberFormat="1" applyFont="1" applyFill="1" applyBorder="1" applyAlignment="1" applyProtection="1">
      <alignment horizontal="center"/>
    </xf>
    <xf numFmtId="4" fontId="2" fillId="0" borderId="31" xfId="0" applyNumberFormat="1" applyFont="1" applyBorder="1" applyProtection="1">
      <protection locked="0"/>
    </xf>
    <xf numFmtId="4" fontId="12" fillId="4" borderId="17" xfId="0" quotePrefix="1" applyNumberFormat="1" applyFont="1" applyFill="1" applyBorder="1" applyAlignment="1">
      <alignment horizontal="right"/>
    </xf>
    <xf numFmtId="4" fontId="34" fillId="4" borderId="22" xfId="0" applyNumberFormat="1" applyFont="1" applyFill="1" applyBorder="1" applyAlignment="1" applyProtection="1">
      <alignment horizontal="center"/>
    </xf>
    <xf numFmtId="16" fontId="41" fillId="0" borderId="0" xfId="0" applyNumberFormat="1" applyFont="1" applyAlignment="1"/>
    <xf numFmtId="16" fontId="43" fillId="2" borderId="13" xfId="1" applyNumberFormat="1" applyFont="1" applyFill="1" applyBorder="1" applyAlignment="1">
      <alignment vertical="center" wrapText="1"/>
    </xf>
    <xf numFmtId="16" fontId="43" fillId="2" borderId="13" xfId="1" applyNumberFormat="1" applyFont="1" applyFill="1" applyBorder="1" applyAlignment="1">
      <alignment wrapText="1"/>
    </xf>
    <xf numFmtId="16" fontId="44" fillId="2" borderId="13" xfId="1" applyNumberFormat="1" applyFont="1" applyFill="1" applyBorder="1" applyAlignment="1">
      <alignment wrapText="1"/>
    </xf>
    <xf numFmtId="16" fontId="44" fillId="2" borderId="30" xfId="1" applyNumberFormat="1" applyFont="1" applyFill="1" applyBorder="1" applyAlignment="1">
      <alignment wrapText="1"/>
    </xf>
    <xf numFmtId="16" fontId="44" fillId="2" borderId="27" xfId="1" applyNumberFormat="1" applyFont="1" applyFill="1" applyBorder="1" applyAlignment="1">
      <alignment wrapText="1"/>
    </xf>
    <xf numFmtId="16" fontId="43" fillId="2" borderId="9" xfId="1" applyNumberFormat="1" applyFont="1" applyFill="1" applyBorder="1" applyAlignment="1">
      <alignment wrapText="1"/>
    </xf>
    <xf numFmtId="16" fontId="43" fillId="5" borderId="13" xfId="1" applyNumberFormat="1" applyFont="1" applyFill="1" applyBorder="1" applyAlignment="1">
      <alignment wrapText="1"/>
    </xf>
    <xf numFmtId="16" fontId="43" fillId="2" borderId="30" xfId="1" applyNumberFormat="1" applyFont="1" applyFill="1" applyBorder="1" applyAlignment="1">
      <alignment wrapText="1"/>
    </xf>
    <xf numFmtId="16" fontId="43" fillId="2" borderId="8" xfId="1" applyNumberFormat="1" applyFont="1" applyFill="1" applyBorder="1" applyAlignment="1">
      <alignment wrapText="1"/>
    </xf>
    <xf numFmtId="16" fontId="43" fillId="2" borderId="44" xfId="1" applyNumberFormat="1" applyFont="1" applyFill="1" applyBorder="1" applyAlignment="1">
      <alignment wrapText="1"/>
    </xf>
    <xf numFmtId="16" fontId="44" fillId="2" borderId="9" xfId="1" applyNumberFormat="1" applyFont="1" applyFill="1" applyBorder="1" applyAlignment="1">
      <alignment wrapText="1"/>
    </xf>
    <xf numFmtId="16" fontId="43" fillId="2" borderId="28" xfId="1" applyNumberFormat="1" applyFont="1" applyFill="1" applyBorder="1" applyAlignment="1">
      <alignment wrapText="1"/>
    </xf>
    <xf numFmtId="16" fontId="44" fillId="2" borderId="9" xfId="1" applyNumberFormat="1" applyFont="1" applyFill="1" applyBorder="1" applyAlignment="1">
      <alignment vertical="center"/>
    </xf>
    <xf numFmtId="16" fontId="43" fillId="2" borderId="13" xfId="1" applyNumberFormat="1" applyFont="1" applyFill="1" applyBorder="1" applyAlignment="1">
      <alignment vertical="center"/>
    </xf>
    <xf numFmtId="16" fontId="43" fillId="2" borderId="30" xfId="1" applyNumberFormat="1" applyFont="1" applyFill="1" applyBorder="1" applyAlignment="1">
      <alignment vertical="center"/>
    </xf>
    <xf numFmtId="0" fontId="45" fillId="0" borderId="0" xfId="0" applyFont="1" applyAlignment="1"/>
    <xf numFmtId="49" fontId="1" fillId="0" borderId="0" xfId="0" applyNumberFormat="1" applyFont="1" applyBorder="1" applyAlignment="1">
      <alignment horizontal="justify" wrapText="1"/>
    </xf>
    <xf numFmtId="49" fontId="2" fillId="0" borderId="1" xfId="0" applyNumberFormat="1" applyFont="1" applyBorder="1" applyAlignment="1">
      <alignment horizontal="left" wrapText="1"/>
    </xf>
    <xf numFmtId="49" fontId="1" fillId="0" borderId="0" xfId="0" applyNumberFormat="1" applyFont="1" applyBorder="1" applyAlignment="1"/>
    <xf numFmtId="49" fontId="2" fillId="0" borderId="6" xfId="0" applyNumberFormat="1" applyFont="1" applyBorder="1" applyAlignment="1">
      <alignment horizontal="center"/>
    </xf>
    <xf numFmtId="49" fontId="2" fillId="0" borderId="4" xfId="0" applyNumberFormat="1" applyFont="1" applyBorder="1" applyAlignment="1">
      <alignment horizontal="center"/>
    </xf>
    <xf numFmtId="49" fontId="2" fillId="0" borderId="2" xfId="0" applyNumberFormat="1" applyFont="1" applyBorder="1" applyAlignment="1">
      <alignment horizontal="center"/>
    </xf>
    <xf numFmtId="49" fontId="2" fillId="0" borderId="5" xfId="0" applyNumberFormat="1" applyFont="1" applyBorder="1" applyAlignment="1">
      <alignment horizontal="center"/>
    </xf>
    <xf numFmtId="49" fontId="1" fillId="0" borderId="0" xfId="0" applyNumberFormat="1" applyFont="1" applyBorder="1" applyAlignment="1">
      <alignment horizontal="center" wrapText="1"/>
    </xf>
    <xf numFmtId="49" fontId="3"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right"/>
    </xf>
    <xf numFmtId="49" fontId="1" fillId="0" borderId="4" xfId="0" applyNumberFormat="1" applyFont="1" applyBorder="1" applyAlignment="1">
      <alignment horizontal="center"/>
    </xf>
    <xf numFmtId="49" fontId="1" fillId="0" borderId="2" xfId="0" applyNumberFormat="1" applyFont="1" applyBorder="1" applyAlignment="1">
      <alignment horizontal="center"/>
    </xf>
    <xf numFmtId="49" fontId="1" fillId="0" borderId="5" xfId="0" applyNumberFormat="1" applyFont="1" applyBorder="1" applyAlignment="1">
      <alignment horizontal="center"/>
    </xf>
    <xf numFmtId="49" fontId="1" fillId="0" borderId="6" xfId="0" applyNumberFormat="1" applyFont="1" applyBorder="1" applyAlignment="1">
      <alignment horizontal="center"/>
    </xf>
    <xf numFmtId="49" fontId="2" fillId="0" borderId="2" xfId="0" applyNumberFormat="1" applyFont="1" applyBorder="1" applyAlignment="1">
      <alignment horizontal="left" wrapText="1"/>
    </xf>
    <xf numFmtId="49" fontId="1" fillId="0" borderId="7" xfId="0" applyNumberFormat="1" applyFont="1" applyBorder="1" applyAlignment="1">
      <alignment horizont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Border="1" applyAlignment="1">
      <alignment wrapText="1"/>
    </xf>
    <xf numFmtId="49" fontId="1" fillId="0" borderId="0" xfId="0" applyNumberFormat="1" applyFont="1" applyBorder="1" applyAlignment="1">
      <alignment vertical="center"/>
    </xf>
    <xf numFmtId="49" fontId="4" fillId="0" borderId="0" xfId="0" applyNumberFormat="1" applyFont="1" applyAlignment="1">
      <alignment horizontal="center"/>
    </xf>
    <xf numFmtId="49" fontId="1"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xf>
    <xf numFmtId="49" fontId="1" fillId="0" borderId="6" xfId="0" applyNumberFormat="1" applyFont="1" applyBorder="1" applyAlignment="1">
      <alignment horizontal="center" wrapText="1"/>
    </xf>
    <xf numFmtId="49" fontId="1" fillId="0" borderId="6" xfId="0" applyNumberFormat="1" applyFont="1" applyBorder="1" applyAlignment="1">
      <alignment wrapText="1"/>
    </xf>
    <xf numFmtId="164" fontId="1" fillId="0" borderId="6" xfId="0" applyNumberFormat="1" applyFont="1" applyBorder="1" applyAlignment="1"/>
    <xf numFmtId="164" fontId="1" fillId="0" borderId="6" xfId="0" applyNumberFormat="1" applyFont="1" applyBorder="1"/>
    <xf numFmtId="0" fontId="1" fillId="0" borderId="6" xfId="0" applyNumberFormat="1" applyFont="1" applyBorder="1"/>
    <xf numFmtId="49" fontId="1" fillId="0" borderId="6" xfId="0" applyNumberFormat="1" applyFont="1" applyBorder="1" applyAlignment="1">
      <alignment horizontal="left" wrapText="1" indent="1"/>
    </xf>
    <xf numFmtId="164" fontId="9" fillId="0" borderId="4" xfId="0" applyNumberFormat="1" applyFont="1" applyFill="1" applyBorder="1" applyAlignment="1" applyProtection="1">
      <alignment horizontal="right"/>
      <protection locked="0"/>
    </xf>
    <xf numFmtId="164" fontId="9" fillId="0" borderId="2" xfId="0" applyNumberFormat="1" applyFont="1" applyFill="1" applyBorder="1" applyAlignment="1" applyProtection="1">
      <alignment horizontal="right"/>
      <protection locked="0"/>
    </xf>
    <xf numFmtId="164" fontId="9" fillId="0" borderId="5" xfId="0" applyNumberFormat="1" applyFont="1" applyFill="1" applyBorder="1" applyAlignment="1" applyProtection="1">
      <alignment horizontal="right"/>
      <protection locked="0"/>
    </xf>
    <xf numFmtId="49" fontId="4" fillId="0" borderId="6" xfId="0" applyNumberFormat="1" applyFont="1" applyBorder="1" applyAlignment="1">
      <alignment horizontal="center" wrapText="1"/>
    </xf>
    <xf numFmtId="0" fontId="1" fillId="0" borderId="6" xfId="0" applyNumberFormat="1" applyFont="1" applyBorder="1" applyAlignment="1">
      <alignment horizontal="center"/>
    </xf>
    <xf numFmtId="164" fontId="1" fillId="0" borderId="6" xfId="0" applyNumberFormat="1" applyFont="1" applyBorder="1" applyAlignment="1">
      <alignment horizontal="right"/>
    </xf>
    <xf numFmtId="164" fontId="1" fillId="0" borderId="4" xfId="0" applyNumberFormat="1" applyFont="1" applyBorder="1" applyAlignment="1">
      <alignment horizontal="right"/>
    </xf>
    <xf numFmtId="164" fontId="1" fillId="0" borderId="2" xfId="0" applyNumberFormat="1" applyFont="1" applyBorder="1" applyAlignment="1">
      <alignment horizontal="right"/>
    </xf>
    <xf numFmtId="164" fontId="1" fillId="0" borderId="5" xfId="0" applyNumberFormat="1" applyFont="1" applyBorder="1" applyAlignment="1">
      <alignment horizontal="right"/>
    </xf>
    <xf numFmtId="49" fontId="4" fillId="0" borderId="6" xfId="0" applyNumberFormat="1" applyFont="1" applyBorder="1" applyAlignment="1">
      <alignment wrapText="1"/>
    </xf>
    <xf numFmtId="49" fontId="4" fillId="0" borderId="6" xfId="0" applyNumberFormat="1" applyFont="1" applyBorder="1" applyAlignment="1">
      <alignment horizontal="center" vertical="center" wrapText="1"/>
    </xf>
    <xf numFmtId="164" fontId="4" fillId="0" borderId="6" xfId="0" applyNumberFormat="1" applyFont="1" applyBorder="1"/>
    <xf numFmtId="0" fontId="4" fillId="0" borderId="6" xfId="0" applyNumberFormat="1" applyFont="1" applyBorder="1"/>
    <xf numFmtId="164" fontId="1" fillId="0" borderId="4" xfId="0" applyNumberFormat="1" applyFont="1" applyBorder="1" applyAlignment="1">
      <alignment horizontal="center"/>
    </xf>
    <xf numFmtId="164" fontId="1" fillId="0" borderId="2" xfId="0" applyNumberFormat="1" applyFont="1" applyBorder="1" applyAlignment="1">
      <alignment horizontal="center"/>
    </xf>
    <xf numFmtId="164" fontId="1" fillId="0" borderId="5" xfId="0" applyNumberFormat="1" applyFont="1" applyBorder="1" applyAlignment="1">
      <alignment horizontal="center"/>
    </xf>
    <xf numFmtId="0" fontId="1" fillId="0" borderId="4" xfId="0" applyNumberFormat="1" applyFont="1" applyBorder="1" applyAlignment="1">
      <alignment horizontal="right"/>
    </xf>
    <xf numFmtId="0" fontId="1" fillId="0" borderId="2" xfId="0" applyNumberFormat="1" applyFont="1" applyBorder="1" applyAlignment="1">
      <alignment horizontal="right"/>
    </xf>
    <xf numFmtId="0" fontId="1" fillId="0" borderId="5" xfId="0" applyNumberFormat="1" applyFont="1" applyBorder="1" applyAlignment="1">
      <alignment horizontal="right"/>
    </xf>
    <xf numFmtId="49" fontId="4" fillId="0" borderId="6" xfId="0" applyNumberFormat="1" applyFont="1" applyBorder="1" applyAlignment="1">
      <alignment vertical="center" wrapText="1"/>
    </xf>
    <xf numFmtId="164" fontId="4" fillId="0" borderId="6" xfId="0" applyNumberFormat="1" applyFont="1" applyBorder="1" applyAlignment="1">
      <alignment horizontal="right"/>
    </xf>
    <xf numFmtId="0" fontId="1" fillId="0" borderId="6" xfId="0" applyNumberFormat="1" applyFont="1" applyBorder="1" applyAlignment="1"/>
    <xf numFmtId="164" fontId="1" fillId="0" borderId="6" xfId="0" applyNumberFormat="1" applyFont="1" applyBorder="1" applyAlignment="1">
      <alignment horizontal="center"/>
    </xf>
    <xf numFmtId="0" fontId="1" fillId="0" borderId="6" xfId="0" applyNumberFormat="1" applyFont="1" applyBorder="1" applyAlignment="1">
      <alignment horizontal="right"/>
    </xf>
    <xf numFmtId="0" fontId="4" fillId="0" borderId="6" xfId="0" applyNumberFormat="1" applyFont="1" applyBorder="1" applyAlignment="1">
      <alignment horizontal="right"/>
    </xf>
    <xf numFmtId="164" fontId="4" fillId="0" borderId="4" xfId="0" applyNumberFormat="1" applyFont="1" applyBorder="1" applyAlignment="1">
      <alignment horizontal="right"/>
    </xf>
    <xf numFmtId="164" fontId="4" fillId="0" borderId="2" xfId="0" applyNumberFormat="1" applyFont="1" applyBorder="1" applyAlignment="1">
      <alignment horizontal="right"/>
    </xf>
    <xf numFmtId="164" fontId="4" fillId="0" borderId="5" xfId="0" applyNumberFormat="1" applyFont="1" applyBorder="1" applyAlignment="1">
      <alignment horizontal="right"/>
    </xf>
    <xf numFmtId="49" fontId="1" fillId="0" borderId="6" xfId="0" applyNumberFormat="1" applyFont="1" applyBorder="1"/>
    <xf numFmtId="49" fontId="1" fillId="0" borderId="6" xfId="0" applyNumberFormat="1" applyFont="1" applyBorder="1" applyAlignment="1">
      <alignment horizontal="left" wrapText="1" indent="2"/>
    </xf>
    <xf numFmtId="49" fontId="1" fillId="0" borderId="4" xfId="0" applyNumberFormat="1" applyFont="1" applyBorder="1" applyAlignment="1">
      <alignment horizontal="center" wrapText="1"/>
    </xf>
    <xf numFmtId="49" fontId="1" fillId="0" borderId="2" xfId="0" applyNumberFormat="1" applyFont="1" applyBorder="1" applyAlignment="1">
      <alignment horizontal="center" wrapText="1"/>
    </xf>
    <xf numFmtId="49" fontId="1" fillId="0" borderId="5" xfId="0" applyNumberFormat="1" applyFont="1" applyBorder="1" applyAlignment="1">
      <alignment horizontal="center" wrapText="1"/>
    </xf>
    <xf numFmtId="49" fontId="1" fillId="2" borderId="6" xfId="0" applyNumberFormat="1" applyFont="1" applyFill="1" applyBorder="1" applyAlignment="1">
      <alignment horizontal="center" wrapText="1"/>
    </xf>
    <xf numFmtId="49" fontId="1" fillId="0" borderId="6" xfId="0" applyNumberFormat="1" applyFont="1" applyBorder="1" applyAlignment="1">
      <alignment vertical="center" wrapText="1"/>
    </xf>
    <xf numFmtId="49" fontId="1" fillId="0" borderId="6" xfId="0" applyNumberFormat="1" applyFont="1" applyFill="1" applyBorder="1" applyAlignment="1">
      <alignment horizontal="center" wrapText="1"/>
    </xf>
    <xf numFmtId="0" fontId="1" fillId="0" borderId="4" xfId="0" applyFont="1" applyFill="1" applyBorder="1" applyAlignment="1">
      <alignment horizontal="center"/>
    </xf>
    <xf numFmtId="0" fontId="1" fillId="0" borderId="2" xfId="0" applyFont="1" applyFill="1" applyBorder="1" applyAlignment="1">
      <alignment horizontal="center"/>
    </xf>
    <xf numFmtId="0" fontId="1" fillId="0" borderId="5" xfId="0" applyFont="1" applyFill="1" applyBorder="1" applyAlignment="1">
      <alignment horizontal="center"/>
    </xf>
    <xf numFmtId="49" fontId="4"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2" borderId="6" xfId="0" applyNumberFormat="1" applyFont="1" applyFill="1" applyBorder="1" applyAlignment="1">
      <alignment horizontal="center" vertical="center" wrapText="1"/>
    </xf>
    <xf numFmtId="0" fontId="1" fillId="3" borderId="4" xfId="0" applyNumberFormat="1" applyFont="1" applyFill="1" applyBorder="1" applyAlignment="1">
      <alignment horizontal="center"/>
    </xf>
    <xf numFmtId="0" fontId="1" fillId="3" borderId="2" xfId="0" applyNumberFormat="1" applyFont="1" applyFill="1" applyBorder="1" applyAlignment="1">
      <alignment horizontal="center"/>
    </xf>
    <xf numFmtId="0" fontId="1" fillId="3" borderId="5" xfId="0" applyNumberFormat="1" applyFont="1" applyFill="1" applyBorder="1" applyAlignment="1">
      <alignment horizontal="center"/>
    </xf>
    <xf numFmtId="164" fontId="1" fillId="3" borderId="2" xfId="0" applyNumberFormat="1" applyFont="1" applyFill="1" applyBorder="1" applyAlignment="1">
      <alignment horizontal="center" wrapText="1"/>
    </xf>
    <xf numFmtId="0" fontId="1" fillId="0" borderId="2" xfId="0" applyFont="1" applyBorder="1" applyAlignment="1">
      <alignment horizontal="center"/>
    </xf>
    <xf numFmtId="49" fontId="1" fillId="0" borderId="4" xfId="0" applyNumberFormat="1" applyFont="1" applyBorder="1" applyAlignment="1">
      <alignment wrapText="1"/>
    </xf>
    <xf numFmtId="49" fontId="1" fillId="0" borderId="2" xfId="0" applyNumberFormat="1" applyFont="1" applyBorder="1" applyAlignment="1">
      <alignment wrapText="1"/>
    </xf>
    <xf numFmtId="49" fontId="1" fillId="0" borderId="5" xfId="0" applyNumberFormat="1" applyFont="1" applyBorder="1" applyAlignment="1">
      <alignment wrapText="1"/>
    </xf>
    <xf numFmtId="49" fontId="4" fillId="0" borderId="6" xfId="0" applyNumberFormat="1" applyFont="1" applyFill="1" applyBorder="1" applyAlignment="1">
      <alignment horizontal="center" wrapText="1"/>
    </xf>
    <xf numFmtId="164" fontId="4" fillId="0" borderId="6" xfId="0" applyNumberFormat="1" applyFont="1" applyBorder="1" applyAlignment="1">
      <alignment horizontal="center"/>
    </xf>
    <xf numFmtId="164" fontId="4" fillId="0" borderId="6" xfId="0" applyNumberFormat="1" applyFont="1" applyFill="1" applyBorder="1" applyAlignment="1">
      <alignment horizontal="center"/>
    </xf>
    <xf numFmtId="49" fontId="1" fillId="0" borderId="1" xfId="0" applyNumberFormat="1" applyFont="1" applyBorder="1" applyAlignment="1"/>
    <xf numFmtId="49" fontId="1" fillId="0" borderId="1" xfId="0" applyNumberFormat="1" applyFont="1" applyBorder="1" applyAlignment="1">
      <alignment horizontal="center"/>
    </xf>
    <xf numFmtId="49" fontId="6" fillId="0" borderId="3" xfId="0" applyNumberFormat="1" applyFont="1" applyBorder="1" applyAlignment="1">
      <alignment horizontal="center" vertical="top"/>
    </xf>
    <xf numFmtId="49" fontId="6" fillId="0" borderId="0" xfId="0" applyNumberFormat="1" applyFont="1" applyBorder="1" applyAlignment="1">
      <alignment horizontal="center" vertical="top"/>
    </xf>
    <xf numFmtId="49" fontId="1" fillId="0" borderId="0" xfId="0" applyNumberFormat="1" applyFont="1"/>
    <xf numFmtId="0" fontId="1" fillId="0" borderId="2" xfId="0" applyNumberFormat="1" applyFont="1" applyBorder="1" applyAlignment="1">
      <alignment horizontal="center"/>
    </xf>
    <xf numFmtId="49" fontId="4" fillId="0" borderId="4" xfId="0" applyNumberFormat="1" applyFont="1" applyBorder="1" applyAlignment="1">
      <alignment wrapText="1"/>
    </xf>
    <xf numFmtId="49" fontId="4" fillId="2" borderId="6" xfId="0" applyNumberFormat="1" applyFont="1" applyFill="1" applyBorder="1" applyAlignment="1">
      <alignment horizontal="center" wrapText="1"/>
    </xf>
    <xf numFmtId="164" fontId="4" fillId="0" borderId="4" xfId="0" applyNumberFormat="1" applyFont="1" applyBorder="1" applyAlignment="1">
      <alignment horizontal="center"/>
    </xf>
    <xf numFmtId="0" fontId="4" fillId="0" borderId="2" xfId="0" applyNumberFormat="1" applyFont="1" applyBorder="1" applyAlignment="1">
      <alignment horizontal="center"/>
    </xf>
    <xf numFmtId="0" fontId="4" fillId="0" borderId="5" xfId="0" applyNumberFormat="1" applyFont="1" applyBorder="1" applyAlignment="1">
      <alignment horizontal="center"/>
    </xf>
    <xf numFmtId="164" fontId="4" fillId="0" borderId="2" xfId="0" applyNumberFormat="1" applyFont="1" applyBorder="1" applyAlignment="1">
      <alignment horizontal="center"/>
    </xf>
    <xf numFmtId="164" fontId="4" fillId="0" borderId="2" xfId="0" applyNumberFormat="1" applyFont="1" applyFill="1" applyBorder="1" applyAlignment="1">
      <alignment horizontal="center"/>
    </xf>
    <xf numFmtId="164" fontId="1" fillId="0" borderId="8" xfId="0" applyNumberFormat="1" applyFont="1" applyFill="1" applyBorder="1" applyAlignment="1">
      <alignment horizontal="center"/>
    </xf>
    <xf numFmtId="0" fontId="28"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6" xfId="1" applyFont="1" applyFill="1" applyBorder="1" applyAlignment="1">
      <alignment horizontal="center" vertical="center" wrapText="1"/>
    </xf>
    <xf numFmtId="4" fontId="13" fillId="2" borderId="10" xfId="1" applyNumberFormat="1" applyFont="1" applyFill="1" applyBorder="1" applyAlignment="1">
      <alignment horizontal="center" vertical="center" wrapText="1"/>
    </xf>
    <xf numFmtId="4" fontId="19" fillId="2" borderId="10" xfId="0" applyNumberFormat="1" applyFont="1" applyFill="1" applyBorder="1" applyAlignment="1">
      <alignment horizontal="center" vertical="center" wrapText="1"/>
    </xf>
    <xf numFmtId="4" fontId="19" fillId="2" borderId="26"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4" fontId="19" fillId="2" borderId="11" xfId="0" applyNumberFormat="1" applyFont="1" applyFill="1" applyBorder="1" applyAlignment="1">
      <alignment horizontal="center" vertical="center" wrapText="1"/>
    </xf>
    <xf numFmtId="0" fontId="17" fillId="2" borderId="6" xfId="1" applyFont="1" applyFill="1" applyBorder="1" applyAlignment="1">
      <alignment horizontal="left" vertical="center" wrapText="1"/>
    </xf>
    <xf numFmtId="0" fontId="30" fillId="2" borderId="6"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30" fillId="2" borderId="12" xfId="1" applyFont="1" applyFill="1" applyBorder="1" applyAlignment="1">
      <alignment horizontal="left" vertical="center" wrapText="1"/>
    </xf>
    <xf numFmtId="0" fontId="30" fillId="2" borderId="10" xfId="1" applyFont="1" applyFill="1" applyBorder="1" applyAlignment="1">
      <alignment horizontal="left" vertical="center" wrapText="1"/>
    </xf>
    <xf numFmtId="0" fontId="13" fillId="2" borderId="6" xfId="1" applyFont="1" applyFill="1" applyBorder="1" applyAlignment="1">
      <alignment horizontal="left" vertical="center" wrapText="1" indent="3"/>
    </xf>
    <xf numFmtId="0" fontId="13" fillId="5" borderId="4" xfId="1" applyFont="1" applyFill="1" applyBorder="1" applyAlignment="1">
      <alignment horizontal="left" vertical="center" wrapText="1" indent="3"/>
    </xf>
    <xf numFmtId="0" fontId="13" fillId="5" borderId="5" xfId="1" applyFont="1" applyFill="1" applyBorder="1" applyAlignment="1">
      <alignment horizontal="left" vertical="center" wrapText="1" indent="3"/>
    </xf>
    <xf numFmtId="0" fontId="13" fillId="2" borderId="31" xfId="1" applyFont="1" applyFill="1" applyBorder="1" applyAlignment="1">
      <alignment horizontal="left" vertical="center" wrapText="1" indent="3"/>
    </xf>
    <xf numFmtId="0" fontId="13" fillId="2" borderId="6" xfId="1" applyFont="1" applyFill="1" applyBorder="1" applyAlignment="1">
      <alignment horizontal="left" vertical="center" wrapText="1"/>
    </xf>
    <xf numFmtId="0" fontId="19" fillId="2" borderId="6"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3" fillId="2" borderId="13" xfId="1" applyFont="1" applyFill="1" applyBorder="1" applyAlignment="1">
      <alignment horizontal="left" vertical="center" wrapText="1" indent="3"/>
    </xf>
    <xf numFmtId="0" fontId="17" fillId="2" borderId="10"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30" fillId="2" borderId="9"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5" xfId="1" applyFont="1" applyFill="1" applyBorder="1" applyAlignment="1">
      <alignment horizontal="left" vertical="center" wrapText="1"/>
    </xf>
    <xf numFmtId="0" fontId="13" fillId="0" borderId="13" xfId="1" applyFont="1" applyFill="1" applyBorder="1" applyAlignment="1">
      <alignment horizontal="left" vertical="center" wrapText="1" indent="3"/>
    </xf>
    <xf numFmtId="0" fontId="13" fillId="0" borderId="6" xfId="1" applyFont="1" applyFill="1" applyBorder="1" applyAlignment="1">
      <alignment horizontal="left" vertical="center" wrapText="1" indent="3"/>
    </xf>
    <xf numFmtId="0" fontId="13" fillId="0" borderId="30" xfId="1" applyFont="1" applyFill="1" applyBorder="1" applyAlignment="1">
      <alignment horizontal="left" vertical="center" wrapText="1" indent="3"/>
    </xf>
    <xf numFmtId="0" fontId="13" fillId="0" borderId="31" xfId="1" applyFont="1" applyFill="1" applyBorder="1" applyAlignment="1">
      <alignment horizontal="left" vertical="center" wrapText="1" indent="3"/>
    </xf>
    <xf numFmtId="0" fontId="13" fillId="0" borderId="8"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6" xfId="1" applyFont="1" applyFill="1" applyBorder="1" applyAlignment="1">
      <alignment horizontal="left" vertical="center"/>
    </xf>
    <xf numFmtId="0" fontId="17" fillId="0" borderId="10"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32" fillId="2" borderId="37" xfId="1" applyFont="1" applyFill="1" applyBorder="1" applyAlignment="1">
      <alignment horizontal="left" vertical="center" wrapText="1"/>
    </xf>
    <xf numFmtId="0" fontId="32" fillId="2" borderId="0" xfId="1" applyFont="1" applyFill="1" applyBorder="1" applyAlignment="1">
      <alignment horizontal="left" vertical="center"/>
    </xf>
    <xf numFmtId="0" fontId="11" fillId="2" borderId="10" xfId="1" applyFont="1" applyFill="1" applyBorder="1" applyAlignment="1">
      <alignment horizontal="center" vertical="center"/>
    </xf>
    <xf numFmtId="0" fontId="11" fillId="2" borderId="6" xfId="1" applyFont="1" applyFill="1" applyBorder="1" applyAlignment="1">
      <alignment horizontal="center" vertical="center"/>
    </xf>
    <xf numFmtId="0" fontId="2" fillId="0" borderId="0" xfId="1" applyFont="1" applyFill="1" applyBorder="1" applyAlignment="1" applyProtection="1">
      <alignment horizontal="center" vertical="center"/>
      <protection locked="0"/>
    </xf>
    <xf numFmtId="0" fontId="19" fillId="2" borderId="6" xfId="1" applyFont="1" applyFill="1" applyBorder="1" applyAlignment="1">
      <alignment horizontal="left" vertical="center" wrapText="1" indent="3"/>
    </xf>
    <xf numFmtId="0" fontId="16" fillId="0" borderId="0" xfId="0" applyFont="1" applyAlignment="1">
      <alignment horizontal="center" vertical="center"/>
    </xf>
    <xf numFmtId="0" fontId="17" fillId="2" borderId="0" xfId="1" applyFont="1" applyFill="1" applyBorder="1" applyAlignment="1">
      <alignment horizontal="left" vertical="center"/>
    </xf>
    <xf numFmtId="0" fontId="13" fillId="2" borderId="10" xfId="1" applyFont="1" applyFill="1" applyBorder="1" applyAlignment="1">
      <alignment horizontal="center" vertical="center"/>
    </xf>
    <xf numFmtId="0" fontId="13" fillId="2" borderId="6" xfId="1" applyFont="1" applyFill="1" applyBorder="1" applyAlignment="1">
      <alignment horizontal="center" vertical="center"/>
    </xf>
    <xf numFmtId="0" fontId="17" fillId="2" borderId="17" xfId="1" applyFont="1" applyFill="1" applyBorder="1" applyAlignment="1">
      <alignment horizontal="left" vertical="center"/>
    </xf>
    <xf numFmtId="0" fontId="13" fillId="2" borderId="4" xfId="1" applyFont="1" applyFill="1" applyBorder="1" applyAlignment="1">
      <alignment horizontal="left" vertical="center" wrapText="1" indent="3"/>
    </xf>
    <xf numFmtId="0" fontId="13" fillId="2" borderId="2" xfId="1" applyFont="1" applyFill="1" applyBorder="1" applyAlignment="1">
      <alignment horizontal="left" vertical="center" wrapText="1" indent="3"/>
    </xf>
    <xf numFmtId="0" fontId="13" fillId="2" borderId="5" xfId="1" applyFont="1" applyFill="1" applyBorder="1" applyAlignment="1">
      <alignment horizontal="left" vertical="center" wrapText="1" indent="3"/>
    </xf>
    <xf numFmtId="0" fontId="15" fillId="2" borderId="6" xfId="1" applyFont="1" applyFill="1" applyBorder="1" applyAlignment="1">
      <alignment horizontal="left" vertical="center" wrapText="1" indent="5"/>
    </xf>
    <xf numFmtId="0" fontId="17" fillId="2" borderId="9" xfId="1" applyFont="1" applyFill="1" applyBorder="1" applyAlignment="1">
      <alignment horizontal="left" vertical="center" wrapText="1"/>
    </xf>
    <xf numFmtId="0" fontId="21" fillId="2" borderId="17" xfId="1" applyFont="1" applyFill="1" applyBorder="1" applyAlignment="1">
      <alignment horizontal="center" vertical="center" wrapText="1"/>
    </xf>
    <xf numFmtId="0" fontId="22" fillId="2" borderId="13" xfId="1" applyFont="1" applyFill="1" applyBorder="1" applyAlignment="1">
      <alignment horizontal="left" vertical="center" wrapText="1" indent="2"/>
    </xf>
    <xf numFmtId="0" fontId="22" fillId="2" borderId="6" xfId="1" applyFont="1" applyFill="1" applyBorder="1" applyAlignment="1">
      <alignment horizontal="left" vertical="center" wrapText="1" indent="2"/>
    </xf>
    <xf numFmtId="0" fontId="15" fillId="2" borderId="13" xfId="1" applyFont="1" applyFill="1" applyBorder="1" applyAlignment="1">
      <alignment horizontal="left" vertical="center" wrapText="1" indent="5"/>
    </xf>
    <xf numFmtId="0" fontId="13" fillId="2" borderId="13" xfId="1" applyFont="1" applyFill="1" applyBorder="1" applyAlignment="1">
      <alignment horizontal="left" vertical="center" wrapText="1" indent="2"/>
    </xf>
    <xf numFmtId="0" fontId="13" fillId="2" borderId="6" xfId="1" applyFont="1" applyFill="1" applyBorder="1" applyAlignment="1">
      <alignment horizontal="left" vertical="center" wrapText="1" indent="2"/>
    </xf>
    <xf numFmtId="0" fontId="13" fillId="2" borderId="13" xfId="1" applyFont="1" applyFill="1" applyBorder="1" applyAlignment="1">
      <alignment horizontal="left" vertical="center" wrapText="1" indent="5"/>
    </xf>
    <xf numFmtId="0" fontId="13" fillId="2" borderId="6" xfId="1" applyFont="1" applyFill="1" applyBorder="1" applyAlignment="1">
      <alignment horizontal="left" vertical="center" wrapText="1" indent="5"/>
    </xf>
    <xf numFmtId="0" fontId="13" fillId="2" borderId="30" xfId="1" applyFont="1" applyFill="1" applyBorder="1" applyAlignment="1">
      <alignment horizontal="left" vertical="center" wrapText="1" indent="2"/>
    </xf>
    <xf numFmtId="0" fontId="13" fillId="2" borderId="31" xfId="1" applyFont="1" applyFill="1" applyBorder="1" applyAlignment="1">
      <alignment horizontal="left" vertical="center" wrapText="1" indent="2"/>
    </xf>
    <xf numFmtId="0" fontId="17" fillId="2" borderId="47" xfId="1" applyFont="1" applyFill="1" applyBorder="1" applyAlignment="1">
      <alignment horizontal="left" vertical="center"/>
    </xf>
    <xf numFmtId="0" fontId="43" fillId="2" borderId="9" xfId="1" applyFont="1" applyFill="1" applyBorder="1" applyAlignment="1">
      <alignment vertical="center" wrapText="1"/>
    </xf>
    <xf numFmtId="0" fontId="43" fillId="2" borderId="13" xfId="1" applyFont="1" applyFill="1" applyBorder="1" applyAlignment="1">
      <alignment vertical="center" wrapText="1"/>
    </xf>
    <xf numFmtId="0" fontId="2" fillId="2" borderId="10" xfId="1" applyFont="1" applyFill="1" applyBorder="1" applyAlignment="1">
      <alignment horizontal="center" vertical="center" wrapText="1"/>
    </xf>
    <xf numFmtId="0" fontId="2" fillId="2" borderId="6"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12" fillId="2" borderId="10" xfId="0" applyNumberFormat="1" applyFont="1" applyFill="1" applyBorder="1" applyAlignment="1">
      <alignment horizontal="center" vertical="center" wrapText="1"/>
    </xf>
    <xf numFmtId="0" fontId="2" fillId="2" borderId="6" xfId="1" applyFont="1" applyFill="1" applyBorder="1" applyAlignment="1">
      <alignment horizontal="left" vertical="center" wrapText="1" indent="3"/>
    </xf>
    <xf numFmtId="4" fontId="12" fillId="2" borderId="26" xfId="0" applyNumberFormat="1" applyFont="1" applyFill="1" applyBorder="1" applyAlignment="1">
      <alignment horizontal="center" vertical="center" wrapText="1"/>
    </xf>
    <xf numFmtId="4" fontId="12" fillId="2" borderId="21" xfId="0"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4" fontId="12" fillId="2" borderId="9" xfId="0" applyNumberFormat="1" applyFont="1" applyFill="1" applyBorder="1" applyAlignment="1">
      <alignment horizontal="center" vertical="center" wrapText="1"/>
    </xf>
    <xf numFmtId="4" fontId="12" fillId="2" borderId="11" xfId="0" applyNumberFormat="1" applyFont="1" applyFill="1" applyBorder="1" applyAlignment="1">
      <alignment horizontal="center" vertical="center" wrapText="1"/>
    </xf>
    <xf numFmtId="0" fontId="3" fillId="2" borderId="6" xfId="1" applyFont="1" applyFill="1" applyBorder="1" applyAlignment="1">
      <alignment horizontal="left" vertical="center" wrapText="1"/>
    </xf>
    <xf numFmtId="0" fontId="39" fillId="2" borderId="6"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39" fillId="2" borderId="12" xfId="1" applyFont="1" applyFill="1" applyBorder="1" applyAlignment="1">
      <alignment horizontal="left" vertical="center" wrapText="1"/>
    </xf>
    <xf numFmtId="0" fontId="39" fillId="2" borderId="10"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2" fillId="5" borderId="4" xfId="1" applyFont="1" applyFill="1" applyBorder="1" applyAlignment="1">
      <alignment horizontal="left" vertical="center" wrapText="1" indent="3"/>
    </xf>
    <xf numFmtId="0" fontId="2" fillId="5" borderId="5" xfId="1" applyFont="1" applyFill="1" applyBorder="1" applyAlignment="1">
      <alignment horizontal="left" vertical="center" wrapText="1" indent="3"/>
    </xf>
    <xf numFmtId="0" fontId="2" fillId="2" borderId="31" xfId="1" applyFont="1" applyFill="1" applyBorder="1" applyAlignment="1">
      <alignment horizontal="left" vertical="center" wrapText="1" indent="3"/>
    </xf>
    <xf numFmtId="0" fontId="2" fillId="2" borderId="8" xfId="1" applyFont="1" applyFill="1" applyBorder="1" applyAlignment="1">
      <alignment horizontal="left" vertical="center" wrapText="1"/>
    </xf>
    <xf numFmtId="0" fontId="2" fillId="2"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2" fillId="0" borderId="6" xfId="1" applyFont="1" applyFill="1" applyBorder="1" applyAlignment="1">
      <alignment horizontal="left" vertical="center"/>
    </xf>
    <xf numFmtId="0" fontId="2" fillId="2" borderId="17" xfId="1" applyFont="1" applyFill="1" applyBorder="1" applyAlignment="1">
      <alignment horizontal="left" vertical="center" wrapText="1"/>
    </xf>
    <xf numFmtId="0" fontId="39" fillId="2" borderId="9" xfId="1" applyFont="1" applyFill="1" applyBorder="1" applyAlignment="1">
      <alignment horizontal="left" vertical="center" wrapText="1"/>
    </xf>
    <xf numFmtId="0" fontId="2" fillId="2" borderId="13" xfId="1" applyFont="1" applyFill="1" applyBorder="1" applyAlignment="1">
      <alignment horizontal="left" vertical="center" wrapText="1" indent="3"/>
    </xf>
    <xf numFmtId="0" fontId="2" fillId="0" borderId="13" xfId="1" applyFont="1" applyFill="1" applyBorder="1" applyAlignment="1">
      <alignment horizontal="left" vertical="center" wrapText="1" indent="3"/>
    </xf>
    <xf numFmtId="0" fontId="2" fillId="0" borderId="6" xfId="1" applyFont="1" applyFill="1" applyBorder="1" applyAlignment="1">
      <alignment horizontal="left" vertical="center" wrapText="1" indent="3"/>
    </xf>
    <xf numFmtId="0" fontId="2" fillId="0" borderId="30" xfId="1" applyFont="1" applyFill="1" applyBorder="1" applyAlignment="1">
      <alignment horizontal="left" vertical="center" wrapText="1" indent="3"/>
    </xf>
    <xf numFmtId="0" fontId="2" fillId="0" borderId="31" xfId="1" applyFont="1" applyFill="1" applyBorder="1" applyAlignment="1">
      <alignment horizontal="left" vertical="center" wrapText="1" indent="3"/>
    </xf>
    <xf numFmtId="0" fontId="2" fillId="0" borderId="8"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5" xfId="1" applyFont="1" applyFill="1" applyBorder="1" applyAlignment="1">
      <alignment horizontal="left" vertical="center" wrapText="1"/>
    </xf>
    <xf numFmtId="0" fontId="3" fillId="0" borderId="10" xfId="1" applyFont="1" applyFill="1" applyBorder="1" applyAlignment="1">
      <alignment horizontal="left" vertical="center" wrapText="1"/>
    </xf>
  </cellXfs>
  <cellStyles count="2">
    <cellStyle name="Обычный" xfId="0" builtinId="0"/>
    <cellStyle name="Обычный 2" xfId="1"/>
  </cellStyles>
  <dxfs count="3">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1;&#1077;&#1096;&#1072;/Documents/&#1043;&#1083;&#1072;&#1074;&#1085;&#1099;&#1081;%20&#1073;&#1091;&#1093;&#1075;&#1072;&#1083;&#1090;&#1077;&#1088;/2020%20&#1088;&#1110;&#1082;/2020%20&#1043;&#1083;&#1072;&#1074;&#1085;&#1072;&#1103;%20&#1082;&#1085;&#1080;&#1075;&#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053;&#1057;/1nc_02002760_9m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январь 2020"/>
      <sheetName val="февраль 2020"/>
      <sheetName val="март 2020"/>
      <sheetName val="таблица"/>
      <sheetName val="апрель 2020"/>
      <sheetName val="май 2020"/>
      <sheetName val="июнь 2020"/>
      <sheetName val="июнь 2020(2)"/>
      <sheetName val="июль 2020"/>
      <sheetName val="август 2020"/>
      <sheetName val="сентябрь 2020"/>
      <sheetName val="октябрь 2020"/>
      <sheetName val="ноябрь 2020"/>
      <sheetName val="декабрь 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 мемор. ордера</v>
          </cell>
        </row>
        <row r="3">
          <cell r="A3">
            <v>103</v>
          </cell>
          <cell r="AW3">
            <v>0</v>
          </cell>
        </row>
        <row r="4">
          <cell r="A4">
            <v>104</v>
          </cell>
          <cell r="AW4">
            <v>0</v>
          </cell>
        </row>
        <row r="5">
          <cell r="A5">
            <v>105</v>
          </cell>
          <cell r="AW5">
            <v>0</v>
          </cell>
        </row>
        <row r="6">
          <cell r="A6">
            <v>106</v>
          </cell>
          <cell r="AW6">
            <v>0</v>
          </cell>
        </row>
        <row r="7">
          <cell r="A7">
            <v>107</v>
          </cell>
          <cell r="AW7">
            <v>0</v>
          </cell>
        </row>
        <row r="8">
          <cell r="A8">
            <v>131</v>
          </cell>
          <cell r="AW8">
            <v>-9417480.9199999999</v>
          </cell>
        </row>
        <row r="9">
          <cell r="A9">
            <v>132</v>
          </cell>
          <cell r="AW9">
            <v>-836422.87999999989</v>
          </cell>
        </row>
        <row r="10">
          <cell r="A10" t="str">
            <v>201/2</v>
          </cell>
          <cell r="AW10">
            <v>0</v>
          </cell>
        </row>
        <row r="11">
          <cell r="A11" t="str">
            <v>112/01</v>
          </cell>
          <cell r="AW11">
            <v>0</v>
          </cell>
        </row>
        <row r="12">
          <cell r="A12" t="str">
            <v>112/1</v>
          </cell>
          <cell r="AW12">
            <v>0</v>
          </cell>
        </row>
        <row r="13">
          <cell r="A13" t="str">
            <v>112/11</v>
          </cell>
          <cell r="AW13">
            <v>0</v>
          </cell>
        </row>
        <row r="14">
          <cell r="A14" t="str">
            <v>117/01</v>
          </cell>
          <cell r="AW14">
            <v>0</v>
          </cell>
        </row>
        <row r="15">
          <cell r="A15" t="str">
            <v>117/11</v>
          </cell>
          <cell r="AW15">
            <v>0</v>
          </cell>
        </row>
        <row r="16">
          <cell r="A16">
            <v>152</v>
          </cell>
          <cell r="AW16">
            <v>0</v>
          </cell>
        </row>
        <row r="17">
          <cell r="A17" t="str">
            <v>153/0</v>
          </cell>
          <cell r="AW17">
            <v>0</v>
          </cell>
        </row>
        <row r="18">
          <cell r="A18" t="str">
            <v>153/1</v>
          </cell>
          <cell r="AW18">
            <v>0</v>
          </cell>
        </row>
        <row r="19">
          <cell r="A19" t="str">
            <v>201/0</v>
          </cell>
          <cell r="AW19">
            <v>0</v>
          </cell>
        </row>
        <row r="20">
          <cell r="A20" t="str">
            <v>201/01</v>
          </cell>
          <cell r="AW20">
            <v>0</v>
          </cell>
        </row>
        <row r="21">
          <cell r="A21" t="str">
            <v>201/1</v>
          </cell>
          <cell r="AW21">
            <v>0</v>
          </cell>
        </row>
        <row r="22">
          <cell r="A22" t="str">
            <v>201/10</v>
          </cell>
          <cell r="AW22">
            <v>0</v>
          </cell>
        </row>
        <row r="23">
          <cell r="A23" t="str">
            <v>201/11</v>
          </cell>
          <cell r="AW23">
            <v>0</v>
          </cell>
        </row>
        <row r="24">
          <cell r="A24" t="str">
            <v>201/12</v>
          </cell>
          <cell r="AW24">
            <v>0</v>
          </cell>
        </row>
        <row r="25">
          <cell r="A25" t="str">
            <v>201/14</v>
          </cell>
          <cell r="AW25">
            <v>0</v>
          </cell>
        </row>
        <row r="26">
          <cell r="A26" t="str">
            <v>201/15</v>
          </cell>
          <cell r="AW26">
            <v>0</v>
          </cell>
        </row>
        <row r="27">
          <cell r="A27" t="str">
            <v>201/21</v>
          </cell>
          <cell r="AW27">
            <v>0</v>
          </cell>
        </row>
        <row r="28">
          <cell r="A28" t="str">
            <v>201/22</v>
          </cell>
          <cell r="AW28">
            <v>0</v>
          </cell>
        </row>
        <row r="29">
          <cell r="A29" t="str">
            <v>201/23</v>
          </cell>
          <cell r="AW29">
            <v>0</v>
          </cell>
        </row>
        <row r="30">
          <cell r="A30" t="str">
            <v>201/24</v>
          </cell>
          <cell r="AW30">
            <v>0</v>
          </cell>
        </row>
        <row r="31">
          <cell r="A31" t="str">
            <v>201/241</v>
          </cell>
          <cell r="AW31">
            <v>0</v>
          </cell>
        </row>
        <row r="32">
          <cell r="A32" t="str">
            <v>201/25</v>
          </cell>
          <cell r="AW32">
            <v>0</v>
          </cell>
        </row>
        <row r="33">
          <cell r="A33" t="str">
            <v>201/3</v>
          </cell>
          <cell r="AW33">
            <v>0</v>
          </cell>
        </row>
        <row r="34">
          <cell r="A34" t="str">
            <v>201/5</v>
          </cell>
          <cell r="AW34">
            <v>0</v>
          </cell>
        </row>
        <row r="35">
          <cell r="A35" t="str">
            <v>201/6</v>
          </cell>
          <cell r="AW35">
            <v>0</v>
          </cell>
        </row>
        <row r="36">
          <cell r="A36" t="str">
            <v>201/7</v>
          </cell>
          <cell r="AW36">
            <v>0</v>
          </cell>
        </row>
        <row r="37">
          <cell r="A37" t="str">
            <v>201/812</v>
          </cell>
          <cell r="AW37">
            <v>0</v>
          </cell>
        </row>
        <row r="38">
          <cell r="A38" t="str">
            <v>201/242</v>
          </cell>
          <cell r="AW38">
            <v>-7.3896444519050419E-12</v>
          </cell>
        </row>
        <row r="39">
          <cell r="A39" t="str">
            <v>205/0</v>
          </cell>
          <cell r="AW39">
            <v>0</v>
          </cell>
        </row>
        <row r="40">
          <cell r="A40" t="str">
            <v>205/01</v>
          </cell>
          <cell r="AW40">
            <v>0</v>
          </cell>
        </row>
        <row r="41">
          <cell r="A41" t="str">
            <v>205/1</v>
          </cell>
          <cell r="AW41">
            <v>0</v>
          </cell>
        </row>
        <row r="42">
          <cell r="A42" t="str">
            <v>205/11</v>
          </cell>
          <cell r="AW42">
            <v>-4.5474735088646412E-13</v>
          </cell>
        </row>
        <row r="43">
          <cell r="A43" t="str">
            <v>203/0</v>
          </cell>
          <cell r="AW43">
            <v>0</v>
          </cell>
        </row>
        <row r="44">
          <cell r="A44" t="str">
            <v>203/01</v>
          </cell>
          <cell r="AW44">
            <v>0</v>
          </cell>
        </row>
        <row r="45">
          <cell r="A45" t="str">
            <v>207/0</v>
          </cell>
          <cell r="AW45">
            <v>0</v>
          </cell>
        </row>
        <row r="46">
          <cell r="A46" t="str">
            <v>207/01</v>
          </cell>
          <cell r="AW46">
            <v>0</v>
          </cell>
        </row>
        <row r="47">
          <cell r="A47" t="str">
            <v>207/1</v>
          </cell>
          <cell r="AW47">
            <v>0</v>
          </cell>
        </row>
        <row r="48">
          <cell r="A48" t="str">
            <v>207/11</v>
          </cell>
          <cell r="AW48">
            <v>0</v>
          </cell>
        </row>
        <row r="49">
          <cell r="A49">
            <v>204</v>
          </cell>
          <cell r="AW49">
            <v>0</v>
          </cell>
        </row>
        <row r="50">
          <cell r="A50" t="str">
            <v>209/1</v>
          </cell>
          <cell r="AW50">
            <v>0</v>
          </cell>
        </row>
        <row r="51">
          <cell r="A51" t="str">
            <v>209/11</v>
          </cell>
          <cell r="AW51">
            <v>0</v>
          </cell>
        </row>
        <row r="52">
          <cell r="A52" t="str">
            <v>221/0</v>
          </cell>
          <cell r="AW52">
            <v>0</v>
          </cell>
        </row>
        <row r="53">
          <cell r="A53" t="str">
            <v>221/01</v>
          </cell>
          <cell r="AW53">
            <v>0</v>
          </cell>
        </row>
        <row r="54">
          <cell r="A54" t="str">
            <v>221/1</v>
          </cell>
          <cell r="AW54">
            <v>0</v>
          </cell>
        </row>
        <row r="55">
          <cell r="A55" t="str">
            <v>221/11</v>
          </cell>
          <cell r="AW55">
            <v>0</v>
          </cell>
        </row>
        <row r="56">
          <cell r="A56" t="str">
            <v>631/01</v>
          </cell>
          <cell r="AW56">
            <v>-5.8207660913467407E-11</v>
          </cell>
        </row>
        <row r="57">
          <cell r="A57" t="str">
            <v>631/02</v>
          </cell>
          <cell r="AW57">
            <v>0</v>
          </cell>
        </row>
        <row r="58">
          <cell r="A58" t="str">
            <v>311/2</v>
          </cell>
          <cell r="AW58">
            <v>0</v>
          </cell>
        </row>
        <row r="59">
          <cell r="A59" t="str">
            <v>205/02 НСЗУ</v>
          </cell>
          <cell r="AW59">
            <v>0</v>
          </cell>
        </row>
        <row r="60">
          <cell r="A60" t="str">
            <v>221/2</v>
          </cell>
          <cell r="AW60">
            <v>0</v>
          </cell>
        </row>
        <row r="61">
          <cell r="A61">
            <v>378</v>
          </cell>
          <cell r="AW61">
            <v>0</v>
          </cell>
        </row>
        <row r="62">
          <cell r="A62">
            <v>375</v>
          </cell>
          <cell r="AW62">
            <v>0</v>
          </cell>
        </row>
        <row r="63">
          <cell r="A63">
            <v>372</v>
          </cell>
          <cell r="AW63">
            <v>0</v>
          </cell>
        </row>
        <row r="64">
          <cell r="A64" t="str">
            <v>377/0</v>
          </cell>
          <cell r="AW64">
            <v>0</v>
          </cell>
        </row>
        <row r="65">
          <cell r="A65">
            <v>301</v>
          </cell>
          <cell r="AW65">
            <v>-3.637978807091713E-12</v>
          </cell>
        </row>
        <row r="66">
          <cell r="A66">
            <v>331</v>
          </cell>
          <cell r="AW66">
            <v>0</v>
          </cell>
        </row>
        <row r="67">
          <cell r="A67" t="str">
            <v>205/2 НСЗУ</v>
          </cell>
          <cell r="AW67">
            <v>0</v>
          </cell>
        </row>
        <row r="68">
          <cell r="A68">
            <v>903</v>
          </cell>
          <cell r="AW68">
            <v>0</v>
          </cell>
        </row>
        <row r="69">
          <cell r="A69">
            <v>311</v>
          </cell>
          <cell r="AW69">
            <v>-2.3283064365386963E-10</v>
          </cell>
        </row>
        <row r="70">
          <cell r="A70" t="str">
            <v>315/1</v>
          </cell>
          <cell r="AW70">
            <v>0</v>
          </cell>
        </row>
        <row r="71">
          <cell r="A71" t="str">
            <v>377/1</v>
          </cell>
          <cell r="AW71">
            <v>0</v>
          </cell>
        </row>
        <row r="72">
          <cell r="A72" t="str">
            <v>201/17</v>
          </cell>
          <cell r="AW72">
            <v>0</v>
          </cell>
        </row>
        <row r="73">
          <cell r="A73" t="str">
            <v>205/2</v>
          </cell>
          <cell r="AW73">
            <v>0</v>
          </cell>
        </row>
        <row r="74">
          <cell r="A74">
            <v>401</v>
          </cell>
          <cell r="AW74">
            <v>-7500</v>
          </cell>
        </row>
        <row r="75">
          <cell r="A75" t="str">
            <v>483/2</v>
          </cell>
          <cell r="AW75">
            <v>-58221.82</v>
          </cell>
        </row>
        <row r="76">
          <cell r="A76" t="str">
            <v>483/1</v>
          </cell>
          <cell r="AW76">
            <v>-4305</v>
          </cell>
        </row>
        <row r="77">
          <cell r="A77" t="str">
            <v>483/0</v>
          </cell>
          <cell r="AW77">
            <v>-2403284.8000000003</v>
          </cell>
        </row>
        <row r="78">
          <cell r="A78">
            <v>482</v>
          </cell>
          <cell r="AW78">
            <v>-4863</v>
          </cell>
        </row>
        <row r="79">
          <cell r="A79">
            <v>791</v>
          </cell>
          <cell r="AW79">
            <v>0</v>
          </cell>
        </row>
        <row r="80">
          <cell r="A80">
            <v>441</v>
          </cell>
          <cell r="AW80">
            <v>-9797323.4799999986</v>
          </cell>
        </row>
        <row r="81">
          <cell r="A81">
            <v>790</v>
          </cell>
          <cell r="AW81">
            <v>0</v>
          </cell>
        </row>
        <row r="82">
          <cell r="A82">
            <v>685</v>
          </cell>
          <cell r="AW82">
            <v>0</v>
          </cell>
        </row>
        <row r="83">
          <cell r="A83">
            <v>641</v>
          </cell>
          <cell r="AW83">
            <v>-7190.4700000002049</v>
          </cell>
        </row>
        <row r="84">
          <cell r="A84">
            <v>642</v>
          </cell>
          <cell r="AW84">
            <v>-599.19999999993161</v>
          </cell>
        </row>
        <row r="85">
          <cell r="A85">
            <v>651</v>
          </cell>
          <cell r="AW85">
            <v>0</v>
          </cell>
        </row>
        <row r="86">
          <cell r="A86" t="str">
            <v>651А</v>
          </cell>
          <cell r="AW86">
            <v>0</v>
          </cell>
        </row>
        <row r="87">
          <cell r="A87">
            <v>662</v>
          </cell>
          <cell r="AW87">
            <v>0</v>
          </cell>
        </row>
        <row r="88">
          <cell r="A88">
            <v>661</v>
          </cell>
          <cell r="AW88">
            <v>0</v>
          </cell>
        </row>
        <row r="89">
          <cell r="A89" t="str">
            <v>685/2</v>
          </cell>
          <cell r="AW89">
            <v>0</v>
          </cell>
        </row>
        <row r="90">
          <cell r="A90" t="str">
            <v>685/3</v>
          </cell>
          <cell r="AW90">
            <v>0</v>
          </cell>
        </row>
        <row r="91">
          <cell r="A91" t="str">
            <v>484/0</v>
          </cell>
          <cell r="AW91">
            <v>-12253704.920000004</v>
          </cell>
        </row>
        <row r="92">
          <cell r="A92" t="str">
            <v>482/0</v>
          </cell>
          <cell r="AW92">
            <v>-676473.1399999999</v>
          </cell>
        </row>
        <row r="93">
          <cell r="A93">
            <v>442</v>
          </cell>
          <cell r="AW93">
            <v>0</v>
          </cell>
        </row>
        <row r="94">
          <cell r="A94">
            <v>719</v>
          </cell>
          <cell r="AW94">
            <v>0</v>
          </cell>
        </row>
        <row r="95">
          <cell r="A95">
            <v>718</v>
          </cell>
          <cell r="AW95">
            <v>0</v>
          </cell>
        </row>
        <row r="96">
          <cell r="A96" t="str">
            <v>718/0</v>
          </cell>
          <cell r="AW96">
            <v>0</v>
          </cell>
        </row>
        <row r="97">
          <cell r="A97">
            <v>910</v>
          </cell>
          <cell r="AW97">
            <v>0</v>
          </cell>
        </row>
        <row r="98">
          <cell r="A98">
            <v>930</v>
          </cell>
          <cell r="AW98">
            <v>0</v>
          </cell>
        </row>
        <row r="99">
          <cell r="A99">
            <v>940</v>
          </cell>
          <cell r="AW99">
            <v>0</v>
          </cell>
        </row>
        <row r="100">
          <cell r="A100">
            <v>230</v>
          </cell>
          <cell r="AW100">
            <v>0</v>
          </cell>
        </row>
        <row r="101">
          <cell r="A101" t="str">
            <v>920/0</v>
          </cell>
          <cell r="AW101">
            <v>0</v>
          </cell>
        </row>
        <row r="102">
          <cell r="A102" t="str">
            <v>207/2</v>
          </cell>
          <cell r="AW102">
            <v>0</v>
          </cell>
        </row>
        <row r="103">
          <cell r="A103">
            <v>948</v>
          </cell>
          <cell r="AW103">
            <v>0</v>
          </cell>
        </row>
        <row r="104">
          <cell r="A104">
            <v>69</v>
          </cell>
          <cell r="AW104">
            <v>-2063031.06</v>
          </cell>
        </row>
        <row r="105">
          <cell r="A105">
            <v>425</v>
          </cell>
          <cell r="AW105">
            <v>0</v>
          </cell>
        </row>
        <row r="106">
          <cell r="A106" t="str">
            <v>203/11</v>
          </cell>
          <cell r="AW106">
            <v>0</v>
          </cell>
        </row>
        <row r="107">
          <cell r="A107">
            <v>631</v>
          </cell>
          <cell r="AW107">
            <v>0</v>
          </cell>
        </row>
        <row r="108">
          <cell r="A108" t="str">
            <v>377/1</v>
          </cell>
          <cell r="AW108">
            <v>0</v>
          </cell>
        </row>
        <row r="109">
          <cell r="A109" t="str">
            <v>201/20</v>
          </cell>
          <cell r="AW109">
            <v>0</v>
          </cell>
        </row>
        <row r="110">
          <cell r="A110" t="str">
            <v>377/15</v>
          </cell>
          <cell r="AW110">
            <v>0</v>
          </cell>
        </row>
        <row r="111">
          <cell r="A111" t="str">
            <v>201/13</v>
          </cell>
          <cell r="AW111">
            <v>0</v>
          </cell>
        </row>
        <row r="112">
          <cell r="A112" t="str">
            <v>201/16</v>
          </cell>
          <cell r="AW112">
            <v>0</v>
          </cell>
        </row>
        <row r="113">
          <cell r="A113">
            <v>704</v>
          </cell>
          <cell r="AW113">
            <v>0</v>
          </cell>
        </row>
        <row r="114">
          <cell r="A114" t="str">
            <v>201/4</v>
          </cell>
          <cell r="AW114">
            <v>0</v>
          </cell>
        </row>
        <row r="115">
          <cell r="A115" t="str">
            <v>201/8</v>
          </cell>
          <cell r="AW115">
            <v>0</v>
          </cell>
        </row>
        <row r="116">
          <cell r="A116" t="str">
            <v>201/9</v>
          </cell>
          <cell r="AW116">
            <v>0</v>
          </cell>
        </row>
        <row r="117">
          <cell r="A117" t="str">
            <v>377/21</v>
          </cell>
          <cell r="AW117">
            <v>0</v>
          </cell>
        </row>
        <row r="118">
          <cell r="A118" t="str">
            <v>683/22</v>
          </cell>
          <cell r="AW118">
            <v>0</v>
          </cell>
        </row>
        <row r="119">
          <cell r="A119" t="str">
            <v>377/24</v>
          </cell>
          <cell r="AW119">
            <v>0</v>
          </cell>
        </row>
        <row r="120">
          <cell r="A120" t="str">
            <v>377/25</v>
          </cell>
          <cell r="AW120">
            <v>0</v>
          </cell>
        </row>
        <row r="121">
          <cell r="A121" t="str">
            <v>377/241</v>
          </cell>
          <cell r="AW121">
            <v>0</v>
          </cell>
        </row>
        <row r="122">
          <cell r="A122" t="str">
            <v>377/242</v>
          </cell>
          <cell r="AW122">
            <v>0</v>
          </cell>
        </row>
        <row r="123">
          <cell r="A123">
            <v>37714</v>
          </cell>
          <cell r="AW123">
            <v>0</v>
          </cell>
        </row>
        <row r="124">
          <cell r="A124" t="str">
            <v>644/1</v>
          </cell>
          <cell r="AW124">
            <v>0</v>
          </cell>
        </row>
        <row r="125">
          <cell r="A125" t="str">
            <v>641/7</v>
          </cell>
          <cell r="AW125">
            <v>0</v>
          </cell>
        </row>
        <row r="126">
          <cell r="A126" t="str">
            <v>643/1</v>
          </cell>
          <cell r="AW126">
            <v>0</v>
          </cell>
        </row>
        <row r="127">
          <cell r="A127" t="str">
            <v>949/0</v>
          </cell>
          <cell r="AW127">
            <v>0</v>
          </cell>
        </row>
        <row r="128">
          <cell r="A128" t="str">
            <v>311/1</v>
          </cell>
          <cell r="AW128">
            <v>0</v>
          </cell>
        </row>
        <row r="129">
          <cell r="A129" t="str">
            <v>644/2</v>
          </cell>
          <cell r="AW129">
            <v>0</v>
          </cell>
        </row>
        <row r="130">
          <cell r="A130" t="str">
            <v>683/0</v>
          </cell>
          <cell r="AW130">
            <v>0</v>
          </cell>
        </row>
        <row r="131">
          <cell r="A131">
            <v>703</v>
          </cell>
          <cell r="AW131">
            <v>0</v>
          </cell>
        </row>
        <row r="132">
          <cell r="A132">
            <v>424</v>
          </cell>
          <cell r="AW132">
            <v>-3434220.7600000002</v>
          </cell>
        </row>
        <row r="133">
          <cell r="A133">
            <v>745</v>
          </cell>
          <cell r="AW133">
            <v>0</v>
          </cell>
        </row>
        <row r="134">
          <cell r="A134">
            <v>733</v>
          </cell>
          <cell r="AW134">
            <v>0</v>
          </cell>
        </row>
        <row r="135">
          <cell r="A135" t="str">
            <v>112/02</v>
          </cell>
          <cell r="AW135">
            <v>0</v>
          </cell>
        </row>
        <row r="136">
          <cell r="A136">
            <v>663</v>
          </cell>
          <cell r="AW136">
            <v>-32157.339999999771</v>
          </cell>
        </row>
        <row r="137">
          <cell r="A137" t="str">
            <v>153/2</v>
          </cell>
          <cell r="AW137">
            <v>0</v>
          </cell>
        </row>
        <row r="138">
          <cell r="A138">
            <v>733</v>
          </cell>
          <cell r="AW138">
            <v>0</v>
          </cell>
        </row>
        <row r="139">
          <cell r="A139" t="str">
            <v>949/1</v>
          </cell>
          <cell r="AW139">
            <v>0</v>
          </cell>
        </row>
        <row r="140">
          <cell r="A140">
            <v>361</v>
          </cell>
          <cell r="AW140">
            <v>0</v>
          </cell>
        </row>
        <row r="141">
          <cell r="A141" t="str">
            <v>641ПДВ</v>
          </cell>
          <cell r="AW141">
            <v>0</v>
          </cell>
        </row>
        <row r="142">
          <cell r="A142" t="str">
            <v>949/2</v>
          </cell>
          <cell r="AW142">
            <v>0</v>
          </cell>
        </row>
        <row r="143">
          <cell r="A143" t="str">
            <v>703/1</v>
          </cell>
          <cell r="AW143">
            <v>0</v>
          </cell>
        </row>
        <row r="144">
          <cell r="A144" t="str">
            <v>482/1</v>
          </cell>
          <cell r="AW144">
            <v>0</v>
          </cell>
        </row>
        <row r="145">
          <cell r="A145" t="str">
            <v>311/3інт</v>
          </cell>
          <cell r="AW145">
            <v>0</v>
          </cell>
        </row>
        <row r="146">
          <cell r="A146" t="str">
            <v>311/4п.33</v>
          </cell>
          <cell r="AW146">
            <v>0</v>
          </cell>
        </row>
        <row r="147">
          <cell r="A147" t="str">
            <v>361/1</v>
          </cell>
          <cell r="AW147">
            <v>0</v>
          </cell>
        </row>
        <row r="148">
          <cell r="A148" t="str">
            <v>377 я</v>
          </cell>
          <cell r="AW148">
            <v>0</v>
          </cell>
        </row>
        <row r="149">
          <cell r="A149" t="str">
            <v>221/02</v>
          </cell>
          <cell r="AW149">
            <v>0</v>
          </cell>
        </row>
        <row r="150">
          <cell r="A150" t="str">
            <v>207/02</v>
          </cell>
          <cell r="AW150">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анжув"/>
      <sheetName val="Hidden"/>
      <sheetName val="Валідація"/>
      <sheetName val="Звіт 1,2,3"/>
      <sheetName val="Звіт   4,5,6"/>
      <sheetName val="Звіт  7,8"/>
      <sheetName val="Звіт   9"/>
      <sheetName val="Звіт Пацієнт "/>
      <sheetName val="Звіт 10, 11,12,13,14"/>
      <sheetName val="Дод_Надходж ПМГ "/>
      <sheetName val="Дод_Доходи ПМГ "/>
      <sheetName val="Аналіз"/>
      <sheetName val="ТБД 1,2,3 "/>
      <sheetName val="ТБД 4,5, кров, кисень"/>
      <sheetName val="ТБД ФОП"/>
      <sheetName val="ТБД 12,13"/>
      <sheetName val="ТБД ФР"/>
    </sheetNames>
    <sheetDataSet>
      <sheetData sheetId="0" refreshError="1"/>
      <sheetData sheetId="1" refreshError="1"/>
      <sheetData sheetId="2"/>
      <sheetData sheetId="3">
        <row r="3">
          <cell r="A3" t="str">
            <v>ЗВІТ ПРО ДОХОДИ ТА ВИТРАТИ за 9 місяців 2022 року</v>
          </cell>
        </row>
      </sheetData>
      <sheetData sheetId="4" refreshError="1"/>
      <sheetData sheetId="5" refreshError="1"/>
      <sheetData sheetId="6" refreshError="1"/>
      <sheetData sheetId="7">
        <row r="25">
          <cell r="P25">
            <v>9498.9</v>
          </cell>
        </row>
        <row r="27">
          <cell r="P27">
            <v>9498.9</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sheetData>
      <sheetData sheetId="8" refreshError="1"/>
      <sheetData sheetId="9" refreshError="1"/>
      <sheetData sheetId="10">
        <row r="9">
          <cell r="D9">
            <v>53590586.959999993</v>
          </cell>
          <cell r="E9">
            <v>51284900.529999994</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P93"/>
  <sheetViews>
    <sheetView tabSelected="1" topLeftCell="A25" workbookViewId="0">
      <selection activeCell="AH59" sqref="AH59:AN63"/>
    </sheetView>
  </sheetViews>
  <sheetFormatPr defaultColWidth="9.1796875" defaultRowHeight="13"/>
  <cols>
    <col min="1" max="3" width="2.26953125" style="19" customWidth="1"/>
    <col min="4" max="4" width="3.1796875" style="19" customWidth="1"/>
    <col min="5" max="5" width="2.26953125" style="19" customWidth="1"/>
    <col min="6" max="6" width="2.7265625" style="19" customWidth="1"/>
    <col min="7" max="20" width="2.26953125" style="19" customWidth="1"/>
    <col min="21" max="21" width="1.1796875" style="19" customWidth="1"/>
    <col min="22" max="22" width="2.453125" style="19" customWidth="1"/>
    <col min="23" max="24" width="2.26953125" style="19" customWidth="1"/>
    <col min="25" max="25" width="1.26953125" style="19" customWidth="1"/>
    <col min="26" max="29" width="2.26953125" style="19" customWidth="1"/>
    <col min="30" max="31" width="2.26953125" style="27" customWidth="1"/>
    <col min="32" max="32" width="0.54296875" style="27" customWidth="1"/>
    <col min="33" max="33" width="2.26953125" style="27" customWidth="1"/>
    <col min="34" max="34" width="2.1796875" style="27" customWidth="1"/>
    <col min="35" max="35" width="2.54296875" style="27" customWidth="1"/>
    <col min="36" max="36" width="2.81640625" style="27" customWidth="1"/>
    <col min="37" max="37" width="2.26953125" style="27" hidden="1" customWidth="1"/>
    <col min="38" max="38" width="2.7265625" style="27" customWidth="1"/>
    <col min="39" max="39" width="3.7265625" style="27" customWidth="1"/>
    <col min="40" max="40" width="2.54296875" style="27" customWidth="1"/>
    <col min="41" max="41" width="9.1796875" style="27"/>
    <col min="42" max="42" width="13.26953125" style="27" customWidth="1"/>
    <col min="43" max="16384" width="9.1796875" style="27"/>
  </cols>
  <sheetData>
    <row r="1" spans="1:40">
      <c r="W1" s="390" t="s">
        <v>133</v>
      </c>
      <c r="X1" s="390"/>
      <c r="Y1" s="390"/>
      <c r="Z1" s="390"/>
      <c r="AA1" s="390"/>
      <c r="AB1" s="390"/>
      <c r="AC1" s="390"/>
      <c r="AD1" s="390"/>
      <c r="AE1" s="390"/>
      <c r="AF1" s="390"/>
      <c r="AG1" s="390"/>
      <c r="AH1" s="390"/>
      <c r="AI1" s="390"/>
      <c r="AJ1" s="390"/>
      <c r="AK1" s="390"/>
      <c r="AL1" s="390"/>
      <c r="AM1" s="390"/>
      <c r="AN1" s="390"/>
    </row>
    <row r="3" spans="1:40" ht="15">
      <c r="A3" s="391" t="s">
        <v>0</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row>
    <row r="4" spans="1:40" ht="15">
      <c r="A4" s="391" t="s">
        <v>54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row>
    <row r="5" spans="1:40" ht="15.5">
      <c r="A5" s="18"/>
      <c r="B5" s="18"/>
      <c r="C5" s="18"/>
      <c r="D5" s="18"/>
      <c r="E5" s="26"/>
      <c r="G5" s="18"/>
      <c r="H5" s="18"/>
      <c r="L5" s="1"/>
      <c r="AA5" s="26"/>
      <c r="AB5" s="26"/>
      <c r="AC5" s="26"/>
      <c r="AD5" s="26"/>
      <c r="AE5" s="26"/>
      <c r="AF5" s="26"/>
      <c r="AG5" s="26"/>
      <c r="AI5" s="392" t="s">
        <v>1</v>
      </c>
      <c r="AJ5" s="392"/>
      <c r="AK5" s="392"/>
      <c r="AL5" s="392"/>
      <c r="AM5" s="392"/>
      <c r="AN5" s="392"/>
    </row>
    <row r="6" spans="1:40">
      <c r="A6" s="393" t="s">
        <v>2</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19"/>
      <c r="AI6" s="394" t="s">
        <v>159</v>
      </c>
      <c r="AJ6" s="395"/>
      <c r="AK6" s="396"/>
      <c r="AL6" s="38" t="s">
        <v>160</v>
      </c>
      <c r="AM6" s="397" t="s">
        <v>43</v>
      </c>
      <c r="AN6" s="397"/>
    </row>
    <row r="7" spans="1:40" ht="33" customHeight="1">
      <c r="A7" s="383" t="s">
        <v>3</v>
      </c>
      <c r="B7" s="383"/>
      <c r="C7" s="383"/>
      <c r="D7" s="383"/>
      <c r="E7" s="383"/>
      <c r="F7" s="383"/>
      <c r="G7" s="384" t="s">
        <v>144</v>
      </c>
      <c r="H7" s="384"/>
      <c r="I7" s="384"/>
      <c r="J7" s="384"/>
      <c r="K7" s="384"/>
      <c r="L7" s="384"/>
      <c r="M7" s="384"/>
      <c r="N7" s="384"/>
      <c r="O7" s="384"/>
      <c r="P7" s="384"/>
      <c r="Q7" s="384"/>
      <c r="R7" s="384"/>
      <c r="S7" s="384"/>
      <c r="T7" s="384"/>
      <c r="U7" s="384"/>
      <c r="V7" s="384"/>
      <c r="W7" s="384"/>
      <c r="X7" s="384"/>
      <c r="Y7" s="384"/>
      <c r="Z7" s="384"/>
      <c r="AA7" s="25"/>
      <c r="AB7" s="385" t="s">
        <v>4</v>
      </c>
      <c r="AC7" s="385"/>
      <c r="AD7" s="385"/>
      <c r="AE7" s="385"/>
      <c r="AF7" s="385"/>
      <c r="AG7" s="385"/>
      <c r="AI7" s="386" t="s">
        <v>153</v>
      </c>
      <c r="AJ7" s="386"/>
      <c r="AK7" s="386"/>
      <c r="AL7" s="386"/>
      <c r="AM7" s="386"/>
      <c r="AN7" s="386"/>
    </row>
    <row r="8" spans="1:40" ht="29.25" customHeight="1">
      <c r="A8" s="383" t="s">
        <v>5</v>
      </c>
      <c r="B8" s="383"/>
      <c r="C8" s="383"/>
      <c r="D8" s="383"/>
      <c r="E8" s="384" t="s">
        <v>145</v>
      </c>
      <c r="F8" s="384"/>
      <c r="G8" s="384"/>
      <c r="H8" s="384"/>
      <c r="I8" s="384"/>
      <c r="J8" s="384"/>
      <c r="K8" s="384"/>
      <c r="L8" s="384"/>
      <c r="M8" s="384"/>
      <c r="N8" s="384"/>
      <c r="O8" s="384"/>
      <c r="P8" s="384"/>
      <c r="Q8" s="384"/>
      <c r="R8" s="384"/>
      <c r="S8" s="384"/>
      <c r="T8" s="384"/>
      <c r="U8" s="384"/>
      <c r="V8" s="384"/>
      <c r="W8" s="384"/>
      <c r="X8" s="384"/>
      <c r="Y8" s="384"/>
      <c r="Z8" s="384"/>
      <c r="AA8" s="26"/>
      <c r="AB8" s="385" t="s">
        <v>6</v>
      </c>
      <c r="AC8" s="385"/>
      <c r="AD8" s="385"/>
      <c r="AE8" s="385"/>
      <c r="AF8" s="385"/>
      <c r="AG8" s="385"/>
      <c r="AI8" s="387" t="s">
        <v>148</v>
      </c>
      <c r="AJ8" s="388"/>
      <c r="AK8" s="388"/>
      <c r="AL8" s="388"/>
      <c r="AM8" s="388"/>
      <c r="AN8" s="389"/>
    </row>
    <row r="9" spans="1:40" ht="15.5">
      <c r="A9" s="403" t="s">
        <v>42</v>
      </c>
      <c r="B9" s="403"/>
      <c r="C9" s="403"/>
      <c r="D9" s="403"/>
      <c r="E9" s="403"/>
      <c r="F9" s="403"/>
      <c r="G9" s="403"/>
      <c r="H9" s="403"/>
      <c r="I9" s="403"/>
      <c r="J9" s="398" t="s">
        <v>146</v>
      </c>
      <c r="K9" s="398"/>
      <c r="L9" s="398"/>
      <c r="M9" s="398"/>
      <c r="N9" s="398"/>
      <c r="O9" s="398"/>
      <c r="P9" s="398"/>
      <c r="Q9" s="398"/>
      <c r="R9" s="398"/>
      <c r="S9" s="398"/>
      <c r="T9" s="398"/>
      <c r="U9" s="398"/>
      <c r="V9" s="398"/>
      <c r="W9" s="398"/>
      <c r="X9" s="398"/>
      <c r="Y9" s="398"/>
      <c r="Z9" s="398"/>
      <c r="AA9" s="18"/>
      <c r="AB9" s="404" t="s">
        <v>7</v>
      </c>
      <c r="AC9" s="404"/>
      <c r="AD9" s="404"/>
      <c r="AE9" s="404"/>
      <c r="AF9" s="404"/>
      <c r="AG9" s="404"/>
      <c r="AI9" s="387" t="s">
        <v>149</v>
      </c>
      <c r="AJ9" s="388"/>
      <c r="AK9" s="388"/>
      <c r="AL9" s="388"/>
      <c r="AM9" s="388"/>
      <c r="AN9" s="389"/>
    </row>
    <row r="10" spans="1:40" ht="29.25" customHeight="1">
      <c r="A10" s="383" t="s">
        <v>8</v>
      </c>
      <c r="B10" s="383"/>
      <c r="C10" s="383"/>
      <c r="D10" s="383"/>
      <c r="E10" s="383"/>
      <c r="F10" s="383"/>
      <c r="G10" s="383"/>
      <c r="H10" s="383"/>
      <c r="I10" s="383"/>
      <c r="J10" s="383"/>
      <c r="K10" s="383"/>
      <c r="L10" s="383"/>
      <c r="M10" s="383"/>
      <c r="N10" s="398" t="s">
        <v>147</v>
      </c>
      <c r="O10" s="398"/>
      <c r="P10" s="398"/>
      <c r="Q10" s="398"/>
      <c r="R10" s="398"/>
      <c r="S10" s="398"/>
      <c r="T10" s="398"/>
      <c r="U10" s="398"/>
      <c r="V10" s="398"/>
      <c r="W10" s="398"/>
      <c r="X10" s="398"/>
      <c r="Y10" s="398"/>
      <c r="Z10" s="398"/>
      <c r="AA10" s="25"/>
      <c r="AB10" s="385" t="s">
        <v>9</v>
      </c>
      <c r="AC10" s="385"/>
      <c r="AD10" s="385"/>
      <c r="AE10" s="385"/>
      <c r="AF10" s="385"/>
      <c r="AG10" s="385"/>
      <c r="AI10" s="387" t="s">
        <v>150</v>
      </c>
      <c r="AJ10" s="388"/>
      <c r="AK10" s="388"/>
      <c r="AL10" s="388"/>
      <c r="AM10" s="388"/>
      <c r="AN10" s="389"/>
    </row>
    <row r="11" spans="1:40" ht="15.5">
      <c r="A11" s="383" t="s">
        <v>132</v>
      </c>
      <c r="B11" s="383"/>
      <c r="C11" s="383"/>
      <c r="D11" s="383"/>
      <c r="E11" s="383"/>
      <c r="F11" s="383"/>
      <c r="G11" s="383"/>
      <c r="H11" s="383"/>
      <c r="I11" s="383"/>
      <c r="J11" s="383"/>
      <c r="K11" s="383"/>
      <c r="L11" s="383"/>
      <c r="M11" s="383"/>
      <c r="N11" s="398" t="s">
        <v>157</v>
      </c>
      <c r="O11" s="398"/>
      <c r="P11" s="398"/>
      <c r="Q11" s="398"/>
      <c r="R11" s="398"/>
      <c r="S11" s="398"/>
      <c r="T11" s="398"/>
      <c r="U11" s="398"/>
      <c r="V11" s="398"/>
      <c r="W11" s="398"/>
      <c r="X11" s="398"/>
      <c r="Y11" s="398"/>
      <c r="Z11" s="398"/>
      <c r="AA11" s="25"/>
      <c r="AC11" s="20"/>
      <c r="AD11" s="20"/>
      <c r="AE11" s="20"/>
      <c r="AF11" s="20"/>
    </row>
    <row r="12" spans="1:40">
      <c r="A12" s="383" t="s">
        <v>131</v>
      </c>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25"/>
      <c r="AC12" s="2"/>
      <c r="AD12" s="2"/>
      <c r="AE12" s="19"/>
      <c r="AF12" s="19"/>
    </row>
    <row r="13" spans="1:40">
      <c r="A13" s="385" t="s">
        <v>56</v>
      </c>
      <c r="B13" s="385"/>
      <c r="C13" s="385"/>
      <c r="D13" s="385"/>
      <c r="E13" s="385"/>
      <c r="F13" s="385"/>
      <c r="AD13" s="19"/>
      <c r="AE13" s="19"/>
      <c r="AF13" s="19"/>
    </row>
    <row r="14" spans="1:40" ht="15.5">
      <c r="C14" s="2"/>
      <c r="D14" s="2"/>
      <c r="E14" s="2"/>
      <c r="F14" s="2"/>
      <c r="L14" s="1"/>
    </row>
    <row r="15" spans="1:40">
      <c r="I15" s="17" t="s">
        <v>155</v>
      </c>
      <c r="J15" s="17"/>
      <c r="K15" s="17"/>
      <c r="L15" s="17"/>
      <c r="M15" s="17"/>
      <c r="N15" s="17"/>
      <c r="O15" s="17"/>
      <c r="P15" s="17"/>
      <c r="Q15" s="17"/>
      <c r="R15" s="17"/>
      <c r="S15" s="17"/>
      <c r="T15" s="17"/>
      <c r="U15" s="17"/>
      <c r="V15" s="17"/>
      <c r="W15" s="17"/>
      <c r="X15" s="17"/>
      <c r="Y15" s="17"/>
      <c r="Z15" s="392" t="s">
        <v>45</v>
      </c>
      <c r="AA15" s="392"/>
      <c r="AB15" s="392"/>
      <c r="AC15" s="392"/>
      <c r="AD15" s="392"/>
      <c r="AE15" s="392"/>
      <c r="AF15" s="392"/>
      <c r="AG15" s="399"/>
      <c r="AH15" s="400">
        <v>1801006</v>
      </c>
      <c r="AI15" s="401"/>
      <c r="AJ15" s="401"/>
      <c r="AK15" s="401"/>
      <c r="AL15" s="401"/>
      <c r="AM15" s="401"/>
      <c r="AN15" s="402"/>
    </row>
    <row r="16" spans="1:40">
      <c r="A16" s="405" t="s">
        <v>158</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row>
    <row r="17" spans="1:42" ht="15.5">
      <c r="G17" s="3"/>
      <c r="H17" s="3"/>
      <c r="L17" s="1"/>
    </row>
    <row r="18" spans="1:42">
      <c r="A18" s="406" t="s">
        <v>11</v>
      </c>
      <c r="B18" s="406"/>
      <c r="C18" s="406"/>
      <c r="D18" s="406"/>
      <c r="E18" s="406"/>
      <c r="F18" s="406"/>
      <c r="G18" s="406"/>
      <c r="H18" s="406"/>
      <c r="I18" s="406"/>
      <c r="J18" s="406"/>
      <c r="K18" s="406"/>
      <c r="L18" s="406"/>
      <c r="M18" s="406"/>
      <c r="N18" s="406"/>
      <c r="O18" s="406"/>
      <c r="P18" s="406"/>
      <c r="Q18" s="406"/>
      <c r="R18" s="406"/>
      <c r="S18" s="406"/>
      <c r="T18" s="406"/>
      <c r="U18" s="406"/>
      <c r="V18" s="406" t="s">
        <v>96</v>
      </c>
      <c r="W18" s="407"/>
      <c r="X18" s="407"/>
      <c r="Y18" s="407"/>
      <c r="Z18" s="406" t="s">
        <v>12</v>
      </c>
      <c r="AA18" s="406"/>
      <c r="AB18" s="406"/>
      <c r="AC18" s="406"/>
      <c r="AD18" s="406"/>
      <c r="AE18" s="406"/>
      <c r="AF18" s="406"/>
      <c r="AG18" s="406"/>
      <c r="AH18" s="406" t="s">
        <v>44</v>
      </c>
      <c r="AI18" s="406"/>
      <c r="AJ18" s="406"/>
      <c r="AK18" s="406"/>
      <c r="AL18" s="406"/>
      <c r="AM18" s="406"/>
      <c r="AN18" s="406"/>
    </row>
    <row r="19" spans="1:42">
      <c r="A19" s="408">
        <v>1</v>
      </c>
      <c r="B19" s="408"/>
      <c r="C19" s="408"/>
      <c r="D19" s="408"/>
      <c r="E19" s="408"/>
      <c r="F19" s="408"/>
      <c r="G19" s="408"/>
      <c r="H19" s="408"/>
      <c r="I19" s="408"/>
      <c r="J19" s="408"/>
      <c r="K19" s="408"/>
      <c r="L19" s="408"/>
      <c r="M19" s="408"/>
      <c r="N19" s="408"/>
      <c r="O19" s="408"/>
      <c r="P19" s="408"/>
      <c r="Q19" s="408"/>
      <c r="R19" s="408"/>
      <c r="S19" s="408"/>
      <c r="T19" s="408"/>
      <c r="U19" s="408"/>
      <c r="V19" s="408" t="s">
        <v>50</v>
      </c>
      <c r="W19" s="408"/>
      <c r="X19" s="408"/>
      <c r="Y19" s="408"/>
      <c r="Z19" s="397">
        <v>3</v>
      </c>
      <c r="AA19" s="397"/>
      <c r="AB19" s="397"/>
      <c r="AC19" s="397"/>
      <c r="AD19" s="397"/>
      <c r="AE19" s="397"/>
      <c r="AF19" s="397"/>
      <c r="AG19" s="397"/>
      <c r="AH19" s="397">
        <v>4</v>
      </c>
      <c r="AI19" s="397"/>
      <c r="AJ19" s="397"/>
      <c r="AK19" s="397"/>
      <c r="AL19" s="397"/>
      <c r="AM19" s="397"/>
      <c r="AN19" s="397"/>
    </row>
    <row r="20" spans="1:42">
      <c r="A20" s="417" t="s">
        <v>13</v>
      </c>
      <c r="B20" s="417"/>
      <c r="C20" s="417"/>
      <c r="D20" s="417"/>
      <c r="E20" s="417"/>
      <c r="F20" s="417"/>
      <c r="G20" s="417"/>
      <c r="H20" s="417"/>
      <c r="I20" s="417"/>
      <c r="J20" s="417"/>
      <c r="K20" s="417"/>
      <c r="L20" s="417"/>
      <c r="M20" s="417"/>
      <c r="N20" s="417"/>
      <c r="O20" s="417"/>
      <c r="P20" s="417"/>
      <c r="Q20" s="417"/>
      <c r="R20" s="417"/>
      <c r="S20" s="417"/>
      <c r="T20" s="417"/>
      <c r="U20" s="417"/>
      <c r="V20" s="406"/>
      <c r="W20" s="406"/>
      <c r="X20" s="406"/>
      <c r="Y20" s="406"/>
      <c r="Z20" s="418"/>
      <c r="AA20" s="418"/>
      <c r="AB20" s="418"/>
      <c r="AC20" s="418"/>
      <c r="AD20" s="418"/>
      <c r="AE20" s="418"/>
      <c r="AF20" s="418"/>
      <c r="AG20" s="418"/>
      <c r="AH20" s="418"/>
      <c r="AI20" s="418"/>
      <c r="AJ20" s="418"/>
      <c r="AK20" s="418"/>
      <c r="AL20" s="418"/>
      <c r="AM20" s="418"/>
      <c r="AN20" s="418"/>
    </row>
    <row r="21" spans="1:42">
      <c r="A21" s="409" t="s">
        <v>55</v>
      </c>
      <c r="B21" s="409"/>
      <c r="C21" s="409"/>
      <c r="D21" s="409"/>
      <c r="E21" s="409"/>
      <c r="F21" s="409"/>
      <c r="G21" s="409"/>
      <c r="H21" s="409"/>
      <c r="I21" s="409"/>
      <c r="J21" s="409"/>
      <c r="K21" s="409"/>
      <c r="L21" s="409"/>
      <c r="M21" s="409"/>
      <c r="N21" s="409"/>
      <c r="O21" s="409"/>
      <c r="P21" s="409"/>
      <c r="Q21" s="409"/>
      <c r="R21" s="409"/>
      <c r="S21" s="409"/>
      <c r="T21" s="409"/>
      <c r="U21" s="409"/>
      <c r="V21" s="406" t="s">
        <v>61</v>
      </c>
      <c r="W21" s="406"/>
      <c r="X21" s="406"/>
      <c r="Y21" s="406"/>
      <c r="Z21" s="419">
        <v>41.1</v>
      </c>
      <c r="AA21" s="419">
        <v>127.2</v>
      </c>
      <c r="AB21" s="419">
        <v>127.2</v>
      </c>
      <c r="AC21" s="419">
        <v>127.2</v>
      </c>
      <c r="AD21" s="419">
        <v>127.2</v>
      </c>
      <c r="AE21" s="419">
        <v>127.2</v>
      </c>
      <c r="AF21" s="419">
        <v>127.2</v>
      </c>
      <c r="AG21" s="419">
        <v>127.2</v>
      </c>
      <c r="AH21" s="420">
        <v>19.100000000000001</v>
      </c>
      <c r="AI21" s="421"/>
      <c r="AJ21" s="421"/>
      <c r="AK21" s="421"/>
      <c r="AL21" s="421"/>
      <c r="AM21" s="421"/>
      <c r="AN21" s="422"/>
      <c r="AP21" s="15"/>
    </row>
    <row r="22" spans="1:42">
      <c r="A22" s="409" t="s">
        <v>14</v>
      </c>
      <c r="B22" s="409"/>
      <c r="C22" s="409"/>
      <c r="D22" s="409"/>
      <c r="E22" s="409"/>
      <c r="F22" s="409"/>
      <c r="G22" s="409"/>
      <c r="H22" s="409"/>
      <c r="I22" s="409"/>
      <c r="J22" s="409"/>
      <c r="K22" s="409"/>
      <c r="L22" s="409"/>
      <c r="M22" s="409"/>
      <c r="N22" s="409"/>
      <c r="O22" s="409"/>
      <c r="P22" s="409"/>
      <c r="Q22" s="409"/>
      <c r="R22" s="409"/>
      <c r="S22" s="409"/>
      <c r="T22" s="409"/>
      <c r="U22" s="409"/>
      <c r="V22" s="406" t="s">
        <v>62</v>
      </c>
      <c r="W22" s="406"/>
      <c r="X22" s="406"/>
      <c r="Y22" s="406"/>
      <c r="Z22" s="410">
        <v>17207.899999999998</v>
      </c>
      <c r="AA22" s="410"/>
      <c r="AB22" s="410"/>
      <c r="AC22" s="410"/>
      <c r="AD22" s="410"/>
      <c r="AE22" s="410"/>
      <c r="AF22" s="410"/>
      <c r="AG22" s="410"/>
      <c r="AH22" s="411">
        <f>AH23+AH24</f>
        <v>17753.3</v>
      </c>
      <c r="AI22" s="412"/>
      <c r="AJ22" s="412"/>
      <c r="AK22" s="412"/>
      <c r="AL22" s="412"/>
      <c r="AM22" s="412"/>
      <c r="AN22" s="412"/>
    </row>
    <row r="23" spans="1:42">
      <c r="A23" s="413" t="s">
        <v>15</v>
      </c>
      <c r="B23" s="413"/>
      <c r="C23" s="413"/>
      <c r="D23" s="413"/>
      <c r="E23" s="413"/>
      <c r="F23" s="413"/>
      <c r="G23" s="413"/>
      <c r="H23" s="413"/>
      <c r="I23" s="413"/>
      <c r="J23" s="413"/>
      <c r="K23" s="413"/>
      <c r="L23" s="413"/>
      <c r="M23" s="413"/>
      <c r="N23" s="413"/>
      <c r="O23" s="413"/>
      <c r="P23" s="413"/>
      <c r="Q23" s="413"/>
      <c r="R23" s="413"/>
      <c r="S23" s="413"/>
      <c r="T23" s="413"/>
      <c r="U23" s="413"/>
      <c r="V23" s="406" t="s">
        <v>63</v>
      </c>
      <c r="W23" s="406"/>
      <c r="X23" s="406"/>
      <c r="Y23" s="406"/>
      <c r="Z23" s="410">
        <v>40243.599999999999</v>
      </c>
      <c r="AA23" s="410">
        <v>14034.5</v>
      </c>
      <c r="AB23" s="410">
        <v>14034.5</v>
      </c>
      <c r="AC23" s="410">
        <v>14034.5</v>
      </c>
      <c r="AD23" s="410">
        <v>14034.5</v>
      </c>
      <c r="AE23" s="410">
        <v>14034.5</v>
      </c>
      <c r="AF23" s="410">
        <v>14034.5</v>
      </c>
      <c r="AG23" s="410">
        <v>14034.5</v>
      </c>
      <c r="AH23" s="414">
        <v>41687</v>
      </c>
      <c r="AI23" s="415"/>
      <c r="AJ23" s="415"/>
      <c r="AK23" s="415"/>
      <c r="AL23" s="415"/>
      <c r="AM23" s="415"/>
      <c r="AN23" s="416"/>
      <c r="AP23" s="37"/>
    </row>
    <row r="24" spans="1:42">
      <c r="A24" s="413" t="s">
        <v>136</v>
      </c>
      <c r="B24" s="413"/>
      <c r="C24" s="413"/>
      <c r="D24" s="413"/>
      <c r="E24" s="413"/>
      <c r="F24" s="413"/>
      <c r="G24" s="413"/>
      <c r="H24" s="413"/>
      <c r="I24" s="413"/>
      <c r="J24" s="413"/>
      <c r="K24" s="413"/>
      <c r="L24" s="413"/>
      <c r="M24" s="413"/>
      <c r="N24" s="413"/>
      <c r="O24" s="413"/>
      <c r="P24" s="413"/>
      <c r="Q24" s="413"/>
      <c r="R24" s="413"/>
      <c r="S24" s="413"/>
      <c r="T24" s="413"/>
      <c r="U24" s="413"/>
      <c r="V24" s="406" t="s">
        <v>64</v>
      </c>
      <c r="W24" s="406"/>
      <c r="X24" s="406"/>
      <c r="Y24" s="406"/>
      <c r="Z24" s="419">
        <v>-23035.7</v>
      </c>
      <c r="AA24" s="419"/>
      <c r="AB24" s="419"/>
      <c r="AC24" s="419"/>
      <c r="AD24" s="419"/>
      <c r="AE24" s="419"/>
      <c r="AF24" s="419"/>
      <c r="AG24" s="419"/>
      <c r="AH24" s="414">
        <v>-23933.7</v>
      </c>
      <c r="AI24" s="415"/>
      <c r="AJ24" s="415"/>
      <c r="AK24" s="415"/>
      <c r="AL24" s="415"/>
      <c r="AM24" s="415"/>
      <c r="AN24" s="416"/>
      <c r="AP24" s="16"/>
    </row>
    <row r="25" spans="1:42">
      <c r="A25" s="409" t="s">
        <v>57</v>
      </c>
      <c r="B25" s="409"/>
      <c r="C25" s="409"/>
      <c r="D25" s="409"/>
      <c r="E25" s="409"/>
      <c r="F25" s="409"/>
      <c r="G25" s="409"/>
      <c r="H25" s="409"/>
      <c r="I25" s="409"/>
      <c r="J25" s="409"/>
      <c r="K25" s="409"/>
      <c r="L25" s="409"/>
      <c r="M25" s="409"/>
      <c r="N25" s="409"/>
      <c r="O25" s="409"/>
      <c r="P25" s="409"/>
      <c r="Q25" s="409"/>
      <c r="R25" s="409"/>
      <c r="S25" s="409"/>
      <c r="T25" s="409"/>
      <c r="U25" s="409"/>
      <c r="V25" s="406" t="s">
        <v>65</v>
      </c>
      <c r="W25" s="406"/>
      <c r="X25" s="406"/>
      <c r="Y25" s="406"/>
      <c r="Z25" s="410"/>
      <c r="AA25" s="410"/>
      <c r="AB25" s="410"/>
      <c r="AC25" s="410"/>
      <c r="AD25" s="410"/>
      <c r="AE25" s="410"/>
      <c r="AF25" s="410"/>
      <c r="AG25" s="410"/>
      <c r="AH25" s="412"/>
      <c r="AI25" s="412"/>
      <c r="AJ25" s="412"/>
      <c r="AK25" s="412"/>
      <c r="AL25" s="412"/>
      <c r="AM25" s="412"/>
      <c r="AN25" s="412"/>
    </row>
    <row r="26" spans="1:42">
      <c r="A26" s="409" t="s">
        <v>16</v>
      </c>
      <c r="B26" s="409"/>
      <c r="C26" s="409"/>
      <c r="D26" s="409"/>
      <c r="E26" s="409"/>
      <c r="F26" s="409"/>
      <c r="G26" s="409"/>
      <c r="H26" s="409"/>
      <c r="I26" s="409"/>
      <c r="J26" s="409"/>
      <c r="K26" s="409"/>
      <c r="L26" s="409"/>
      <c r="M26" s="409"/>
      <c r="N26" s="409"/>
      <c r="O26" s="409"/>
      <c r="P26" s="409"/>
      <c r="Q26" s="409"/>
      <c r="R26" s="409"/>
      <c r="S26" s="409"/>
      <c r="T26" s="409"/>
      <c r="U26" s="409"/>
      <c r="V26" s="406" t="s">
        <v>66</v>
      </c>
      <c r="W26" s="406"/>
      <c r="X26" s="406"/>
      <c r="Y26" s="406"/>
      <c r="Z26" s="410"/>
      <c r="AA26" s="410"/>
      <c r="AB26" s="410"/>
      <c r="AC26" s="410"/>
      <c r="AD26" s="410"/>
      <c r="AE26" s="410"/>
      <c r="AF26" s="410"/>
      <c r="AG26" s="410"/>
      <c r="AH26" s="412"/>
      <c r="AI26" s="412"/>
      <c r="AJ26" s="412"/>
      <c r="AK26" s="412"/>
      <c r="AL26" s="412"/>
      <c r="AM26" s="412"/>
      <c r="AN26" s="412"/>
    </row>
    <row r="27" spans="1:42">
      <c r="A27" s="409" t="s">
        <v>17</v>
      </c>
      <c r="B27" s="409"/>
      <c r="C27" s="409"/>
      <c r="D27" s="409"/>
      <c r="E27" s="409"/>
      <c r="F27" s="409"/>
      <c r="G27" s="409"/>
      <c r="H27" s="409"/>
      <c r="I27" s="409"/>
      <c r="J27" s="409"/>
      <c r="K27" s="409"/>
      <c r="L27" s="409"/>
      <c r="M27" s="409"/>
      <c r="N27" s="409"/>
      <c r="O27" s="409"/>
      <c r="P27" s="409"/>
      <c r="Q27" s="409"/>
      <c r="R27" s="409"/>
      <c r="S27" s="409"/>
      <c r="T27" s="409"/>
      <c r="U27" s="409"/>
      <c r="V27" s="406" t="s">
        <v>67</v>
      </c>
      <c r="W27" s="406"/>
      <c r="X27" s="406"/>
      <c r="Y27" s="406"/>
      <c r="Z27" s="410"/>
      <c r="AA27" s="410"/>
      <c r="AB27" s="410"/>
      <c r="AC27" s="410"/>
      <c r="AD27" s="410"/>
      <c r="AE27" s="410"/>
      <c r="AF27" s="410"/>
      <c r="AG27" s="410"/>
      <c r="AH27" s="412"/>
      <c r="AI27" s="412"/>
      <c r="AJ27" s="412"/>
      <c r="AK27" s="412"/>
      <c r="AL27" s="412"/>
      <c r="AM27" s="412"/>
      <c r="AN27" s="412"/>
    </row>
    <row r="28" spans="1:42">
      <c r="A28" s="423" t="s">
        <v>18</v>
      </c>
      <c r="B28" s="423"/>
      <c r="C28" s="423"/>
      <c r="D28" s="423"/>
      <c r="E28" s="423"/>
      <c r="F28" s="423"/>
      <c r="G28" s="423"/>
      <c r="H28" s="423"/>
      <c r="I28" s="423"/>
      <c r="J28" s="423"/>
      <c r="K28" s="423"/>
      <c r="L28" s="423"/>
      <c r="M28" s="423"/>
      <c r="N28" s="423"/>
      <c r="O28" s="423"/>
      <c r="P28" s="423"/>
      <c r="Q28" s="423"/>
      <c r="R28" s="423"/>
      <c r="S28" s="423"/>
      <c r="T28" s="423"/>
      <c r="U28" s="423"/>
      <c r="V28" s="424" t="s">
        <v>68</v>
      </c>
      <c r="W28" s="424"/>
      <c r="X28" s="424"/>
      <c r="Y28" s="424"/>
      <c r="Z28" s="425">
        <f>Z22+Z25+Z26+Z27+Z21</f>
        <v>17248.999999999996</v>
      </c>
      <c r="AA28" s="425"/>
      <c r="AB28" s="425"/>
      <c r="AC28" s="425"/>
      <c r="AD28" s="425"/>
      <c r="AE28" s="425"/>
      <c r="AF28" s="425"/>
      <c r="AG28" s="425"/>
      <c r="AH28" s="425">
        <f>AH22+AH25+AH26+AH27+AH21</f>
        <v>17772.399999999998</v>
      </c>
      <c r="AI28" s="426"/>
      <c r="AJ28" s="426"/>
      <c r="AK28" s="426"/>
      <c r="AL28" s="426"/>
      <c r="AM28" s="426"/>
      <c r="AN28" s="426"/>
    </row>
    <row r="29" spans="1:42">
      <c r="A29" s="417" t="s">
        <v>19</v>
      </c>
      <c r="B29" s="417"/>
      <c r="C29" s="417"/>
      <c r="D29" s="417"/>
      <c r="E29" s="417"/>
      <c r="F29" s="417"/>
      <c r="G29" s="417"/>
      <c r="H29" s="417"/>
      <c r="I29" s="417"/>
      <c r="J29" s="417"/>
      <c r="K29" s="417"/>
      <c r="L29" s="417"/>
      <c r="M29" s="417"/>
      <c r="N29" s="417"/>
      <c r="O29" s="417"/>
      <c r="P29" s="417"/>
      <c r="Q29" s="417"/>
      <c r="R29" s="417"/>
      <c r="S29" s="417"/>
      <c r="T29" s="417"/>
      <c r="U29" s="417"/>
      <c r="V29" s="406"/>
      <c r="W29" s="406"/>
      <c r="X29" s="406"/>
      <c r="Y29" s="406"/>
      <c r="Z29" s="410"/>
      <c r="AA29" s="410"/>
      <c r="AB29" s="410"/>
      <c r="AC29" s="410"/>
      <c r="AD29" s="410"/>
      <c r="AE29" s="410"/>
      <c r="AF29" s="410"/>
      <c r="AG29" s="410"/>
      <c r="AH29" s="412"/>
      <c r="AI29" s="412"/>
      <c r="AJ29" s="412"/>
      <c r="AK29" s="412"/>
      <c r="AL29" s="412"/>
      <c r="AM29" s="412"/>
      <c r="AN29" s="412"/>
    </row>
    <row r="30" spans="1:42">
      <c r="A30" s="409" t="s">
        <v>58</v>
      </c>
      <c r="B30" s="409"/>
      <c r="C30" s="409"/>
      <c r="D30" s="409"/>
      <c r="E30" s="409"/>
      <c r="F30" s="409"/>
      <c r="G30" s="409"/>
      <c r="H30" s="409"/>
      <c r="I30" s="409"/>
      <c r="J30" s="409"/>
      <c r="K30" s="409"/>
      <c r="L30" s="409"/>
      <c r="M30" s="409"/>
      <c r="N30" s="409"/>
      <c r="O30" s="409"/>
      <c r="P30" s="409"/>
      <c r="Q30" s="409"/>
      <c r="R30" s="409"/>
      <c r="S30" s="409"/>
      <c r="T30" s="409"/>
      <c r="U30" s="409"/>
      <c r="V30" s="406" t="s">
        <v>69</v>
      </c>
      <c r="W30" s="406"/>
      <c r="X30" s="406"/>
      <c r="Y30" s="406"/>
      <c r="Z30" s="419">
        <v>30416</v>
      </c>
      <c r="AA30" s="419"/>
      <c r="AB30" s="419"/>
      <c r="AC30" s="419"/>
      <c r="AD30" s="419"/>
      <c r="AE30" s="419"/>
      <c r="AF30" s="419"/>
      <c r="AG30" s="419"/>
      <c r="AH30" s="420">
        <v>41941.4</v>
      </c>
      <c r="AI30" s="421"/>
      <c r="AJ30" s="421"/>
      <c r="AK30" s="421"/>
      <c r="AL30" s="421"/>
      <c r="AM30" s="421"/>
      <c r="AN30" s="422"/>
      <c r="AP30" s="16"/>
    </row>
    <row r="31" spans="1:42">
      <c r="A31" s="413" t="s">
        <v>135</v>
      </c>
      <c r="B31" s="413"/>
      <c r="C31" s="413"/>
      <c r="D31" s="413"/>
      <c r="E31" s="413"/>
      <c r="F31" s="413"/>
      <c r="G31" s="413"/>
      <c r="H31" s="413"/>
      <c r="I31" s="413"/>
      <c r="J31" s="413"/>
      <c r="K31" s="413"/>
      <c r="L31" s="413"/>
      <c r="M31" s="413"/>
      <c r="N31" s="413"/>
      <c r="O31" s="413"/>
      <c r="P31" s="413"/>
      <c r="Q31" s="413"/>
      <c r="R31" s="413"/>
      <c r="S31" s="413"/>
      <c r="T31" s="413"/>
      <c r="U31" s="413"/>
      <c r="V31" s="406" t="s">
        <v>70</v>
      </c>
      <c r="W31" s="406"/>
      <c r="X31" s="406"/>
      <c r="Y31" s="406"/>
      <c r="Z31" s="419"/>
      <c r="AA31" s="419"/>
      <c r="AB31" s="419"/>
      <c r="AC31" s="419"/>
      <c r="AD31" s="419"/>
      <c r="AE31" s="419"/>
      <c r="AF31" s="419"/>
      <c r="AG31" s="419"/>
      <c r="AH31" s="412"/>
      <c r="AI31" s="412"/>
      <c r="AJ31" s="412"/>
      <c r="AK31" s="412"/>
      <c r="AL31" s="412"/>
      <c r="AM31" s="412"/>
      <c r="AN31" s="412"/>
    </row>
    <row r="32" spans="1:42">
      <c r="A32" s="409" t="s">
        <v>20</v>
      </c>
      <c r="B32" s="409"/>
      <c r="C32" s="409"/>
      <c r="D32" s="409"/>
      <c r="E32" s="409"/>
      <c r="F32" s="409"/>
      <c r="G32" s="409"/>
      <c r="H32" s="409"/>
      <c r="I32" s="409"/>
      <c r="J32" s="409"/>
      <c r="K32" s="409"/>
      <c r="L32" s="409"/>
      <c r="M32" s="409"/>
      <c r="N32" s="409"/>
      <c r="O32" s="409"/>
      <c r="P32" s="409"/>
      <c r="Q32" s="409"/>
      <c r="R32" s="409"/>
      <c r="S32" s="409"/>
      <c r="T32" s="409"/>
      <c r="U32" s="409"/>
      <c r="V32" s="406" t="s">
        <v>71</v>
      </c>
      <c r="W32" s="406"/>
      <c r="X32" s="406"/>
      <c r="Y32" s="406"/>
      <c r="Z32" s="419"/>
      <c r="AA32" s="419"/>
      <c r="AB32" s="419"/>
      <c r="AC32" s="419"/>
      <c r="AD32" s="419"/>
      <c r="AE32" s="419"/>
      <c r="AF32" s="419"/>
      <c r="AG32" s="419"/>
      <c r="AH32" s="412"/>
      <c r="AI32" s="412"/>
      <c r="AJ32" s="412"/>
      <c r="AK32" s="412"/>
      <c r="AL32" s="412"/>
      <c r="AM32" s="412"/>
      <c r="AN32" s="412"/>
    </row>
    <row r="33" spans="1:42" ht="15" customHeight="1">
      <c r="A33" s="409" t="s">
        <v>59</v>
      </c>
      <c r="B33" s="409"/>
      <c r="C33" s="409"/>
      <c r="D33" s="409"/>
      <c r="E33" s="409"/>
      <c r="F33" s="409"/>
      <c r="G33" s="409"/>
      <c r="H33" s="409"/>
      <c r="I33" s="409"/>
      <c r="J33" s="409"/>
      <c r="K33" s="409"/>
      <c r="L33" s="409"/>
      <c r="M33" s="409"/>
      <c r="N33" s="409"/>
      <c r="O33" s="409"/>
      <c r="P33" s="409"/>
      <c r="Q33" s="409"/>
      <c r="R33" s="409"/>
      <c r="S33" s="409"/>
      <c r="T33" s="409"/>
      <c r="U33" s="409"/>
      <c r="V33" s="406" t="s">
        <v>72</v>
      </c>
      <c r="W33" s="406"/>
      <c r="X33" s="406"/>
      <c r="Y33" s="406"/>
      <c r="Z33" s="427"/>
      <c r="AA33" s="428"/>
      <c r="AB33" s="428"/>
      <c r="AC33" s="428"/>
      <c r="AD33" s="428"/>
      <c r="AE33" s="428"/>
      <c r="AF33" s="428"/>
      <c r="AG33" s="429"/>
      <c r="AH33" s="420">
        <v>49.5</v>
      </c>
      <c r="AI33" s="421"/>
      <c r="AJ33" s="421"/>
      <c r="AK33" s="421"/>
      <c r="AL33" s="421"/>
      <c r="AM33" s="421"/>
      <c r="AN33" s="422"/>
      <c r="AP33" s="15"/>
    </row>
    <row r="34" spans="1:42" ht="26.25" customHeight="1">
      <c r="A34" s="409" t="s">
        <v>21</v>
      </c>
      <c r="B34" s="409"/>
      <c r="C34" s="409"/>
      <c r="D34" s="409"/>
      <c r="E34" s="409"/>
      <c r="F34" s="409"/>
      <c r="G34" s="409"/>
      <c r="H34" s="409"/>
      <c r="I34" s="409"/>
      <c r="J34" s="409"/>
      <c r="K34" s="409"/>
      <c r="L34" s="409"/>
      <c r="M34" s="409"/>
      <c r="N34" s="409"/>
      <c r="O34" s="409"/>
      <c r="P34" s="409"/>
      <c r="Q34" s="409"/>
      <c r="R34" s="409"/>
      <c r="S34" s="409"/>
      <c r="T34" s="409"/>
      <c r="U34" s="409"/>
      <c r="V34" s="406" t="s">
        <v>73</v>
      </c>
      <c r="W34" s="406"/>
      <c r="X34" s="406"/>
      <c r="Y34" s="406"/>
      <c r="Z34" s="419">
        <v>6.6</v>
      </c>
      <c r="AA34" s="419"/>
      <c r="AB34" s="419"/>
      <c r="AC34" s="419"/>
      <c r="AD34" s="419"/>
      <c r="AE34" s="419"/>
      <c r="AF34" s="419"/>
      <c r="AG34" s="419"/>
      <c r="AH34" s="420">
        <v>167.7</v>
      </c>
      <c r="AI34" s="421"/>
      <c r="AJ34" s="421"/>
      <c r="AK34" s="421"/>
      <c r="AL34" s="421"/>
      <c r="AM34" s="421"/>
      <c r="AN34" s="422"/>
      <c r="AP34" s="15"/>
    </row>
    <row r="35" spans="1:42" ht="15" customHeight="1">
      <c r="A35" s="413" t="s">
        <v>90</v>
      </c>
      <c r="B35" s="413"/>
      <c r="C35" s="413"/>
      <c r="D35" s="413"/>
      <c r="E35" s="413"/>
      <c r="F35" s="413"/>
      <c r="G35" s="413"/>
      <c r="H35" s="413"/>
      <c r="I35" s="413"/>
      <c r="J35" s="413"/>
      <c r="K35" s="413"/>
      <c r="L35" s="413"/>
      <c r="M35" s="413"/>
      <c r="N35" s="413"/>
      <c r="O35" s="413"/>
      <c r="P35" s="413"/>
      <c r="Q35" s="413"/>
      <c r="R35" s="413"/>
      <c r="S35" s="413"/>
      <c r="T35" s="413"/>
      <c r="U35" s="413"/>
      <c r="V35" s="406" t="s">
        <v>74</v>
      </c>
      <c r="W35" s="406"/>
      <c r="X35" s="406"/>
      <c r="Y35" s="406"/>
      <c r="Z35" s="419"/>
      <c r="AA35" s="419"/>
      <c r="AB35" s="419"/>
      <c r="AC35" s="419"/>
      <c r="AD35" s="419"/>
      <c r="AE35" s="419"/>
      <c r="AF35" s="419"/>
      <c r="AG35" s="419"/>
      <c r="AH35" s="412"/>
      <c r="AI35" s="412"/>
      <c r="AJ35" s="412"/>
      <c r="AK35" s="412"/>
      <c r="AL35" s="412"/>
      <c r="AM35" s="412"/>
      <c r="AN35" s="412"/>
    </row>
    <row r="36" spans="1:42" ht="15" customHeight="1">
      <c r="A36" s="409" t="s">
        <v>22</v>
      </c>
      <c r="B36" s="409"/>
      <c r="C36" s="409"/>
      <c r="D36" s="409"/>
      <c r="E36" s="409"/>
      <c r="F36" s="409"/>
      <c r="G36" s="409"/>
      <c r="H36" s="409"/>
      <c r="I36" s="409"/>
      <c r="J36" s="409"/>
      <c r="K36" s="409"/>
      <c r="L36" s="409"/>
      <c r="M36" s="409"/>
      <c r="N36" s="409"/>
      <c r="O36" s="409"/>
      <c r="P36" s="409"/>
      <c r="Q36" s="409"/>
      <c r="R36" s="409"/>
      <c r="S36" s="409"/>
      <c r="T36" s="409"/>
      <c r="U36" s="409"/>
      <c r="V36" s="406" t="s">
        <v>75</v>
      </c>
      <c r="W36" s="406"/>
      <c r="X36" s="406"/>
      <c r="Y36" s="406"/>
      <c r="Z36" s="419">
        <v>156.19999999999999</v>
      </c>
      <c r="AA36" s="419"/>
      <c r="AB36" s="419"/>
      <c r="AC36" s="419"/>
      <c r="AD36" s="419"/>
      <c r="AE36" s="419"/>
      <c r="AF36" s="419"/>
      <c r="AG36" s="419"/>
      <c r="AH36" s="420">
        <v>9.9</v>
      </c>
      <c r="AI36" s="421"/>
      <c r="AJ36" s="421"/>
      <c r="AK36" s="421"/>
      <c r="AL36" s="421"/>
      <c r="AM36" s="421"/>
      <c r="AN36" s="422"/>
      <c r="AP36" s="15"/>
    </row>
    <row r="37" spans="1:42" ht="15" customHeight="1">
      <c r="A37" s="409" t="s">
        <v>23</v>
      </c>
      <c r="B37" s="409"/>
      <c r="C37" s="409"/>
      <c r="D37" s="409"/>
      <c r="E37" s="409"/>
      <c r="F37" s="409"/>
      <c r="G37" s="409"/>
      <c r="H37" s="409"/>
      <c r="I37" s="409"/>
      <c r="J37" s="409"/>
      <c r="K37" s="409"/>
      <c r="L37" s="409"/>
      <c r="M37" s="409"/>
      <c r="N37" s="409"/>
      <c r="O37" s="409"/>
      <c r="P37" s="409"/>
      <c r="Q37" s="409"/>
      <c r="R37" s="409"/>
      <c r="S37" s="409"/>
      <c r="T37" s="409"/>
      <c r="U37" s="409"/>
      <c r="V37" s="406" t="s">
        <v>76</v>
      </c>
      <c r="W37" s="406"/>
      <c r="X37" s="406"/>
      <c r="Y37" s="406"/>
      <c r="Z37" s="419"/>
      <c r="AA37" s="419"/>
      <c r="AB37" s="419"/>
      <c r="AC37" s="419"/>
      <c r="AD37" s="419"/>
      <c r="AE37" s="419"/>
      <c r="AF37" s="419"/>
      <c r="AG37" s="419"/>
      <c r="AH37" s="430"/>
      <c r="AI37" s="431"/>
      <c r="AJ37" s="431"/>
      <c r="AK37" s="431"/>
      <c r="AL37" s="431"/>
      <c r="AM37" s="431"/>
      <c r="AN37" s="432"/>
      <c r="AP37" s="15"/>
    </row>
    <row r="38" spans="1:42" ht="15" customHeight="1">
      <c r="A38" s="409" t="s">
        <v>134</v>
      </c>
      <c r="B38" s="409"/>
      <c r="C38" s="409"/>
      <c r="D38" s="409"/>
      <c r="E38" s="409"/>
      <c r="F38" s="409"/>
      <c r="G38" s="409"/>
      <c r="H38" s="409"/>
      <c r="I38" s="409"/>
      <c r="J38" s="409"/>
      <c r="K38" s="409"/>
      <c r="L38" s="409"/>
      <c r="M38" s="409"/>
      <c r="N38" s="409"/>
      <c r="O38" s="409"/>
      <c r="P38" s="409"/>
      <c r="Q38" s="409"/>
      <c r="R38" s="409"/>
      <c r="S38" s="409"/>
      <c r="T38" s="409"/>
      <c r="U38" s="409"/>
      <c r="V38" s="406" t="s">
        <v>77</v>
      </c>
      <c r="W38" s="406"/>
      <c r="X38" s="406"/>
      <c r="Y38" s="406"/>
      <c r="Z38" s="419">
        <v>12608.6</v>
      </c>
      <c r="AA38" s="419"/>
      <c r="AB38" s="419"/>
      <c r="AC38" s="419"/>
      <c r="AD38" s="419"/>
      <c r="AE38" s="419"/>
      <c r="AF38" s="419"/>
      <c r="AG38" s="419"/>
      <c r="AH38" s="420">
        <v>15100.4</v>
      </c>
      <c r="AI38" s="421"/>
      <c r="AJ38" s="421"/>
      <c r="AK38" s="421"/>
      <c r="AL38" s="421"/>
      <c r="AM38" s="421"/>
      <c r="AN38" s="422"/>
      <c r="AP38" s="16"/>
    </row>
    <row r="39" spans="1:42" ht="15" customHeight="1">
      <c r="A39" s="409" t="s">
        <v>60</v>
      </c>
      <c r="B39" s="409"/>
      <c r="C39" s="409"/>
      <c r="D39" s="409"/>
      <c r="E39" s="409"/>
      <c r="F39" s="409"/>
      <c r="G39" s="409"/>
      <c r="H39" s="409"/>
      <c r="I39" s="409"/>
      <c r="J39" s="409"/>
      <c r="K39" s="409"/>
      <c r="L39" s="409"/>
      <c r="M39" s="409"/>
      <c r="N39" s="409"/>
      <c r="O39" s="409"/>
      <c r="P39" s="409"/>
      <c r="Q39" s="409"/>
      <c r="R39" s="409"/>
      <c r="S39" s="409"/>
      <c r="T39" s="409"/>
      <c r="U39" s="409"/>
      <c r="V39" s="406" t="s">
        <v>78</v>
      </c>
      <c r="W39" s="406"/>
      <c r="X39" s="406"/>
      <c r="Y39" s="406"/>
      <c r="Z39" s="411"/>
      <c r="AA39" s="411"/>
      <c r="AB39" s="411"/>
      <c r="AC39" s="411"/>
      <c r="AD39" s="411"/>
      <c r="AE39" s="411"/>
      <c r="AF39" s="411"/>
      <c r="AG39" s="411"/>
      <c r="AH39" s="420"/>
      <c r="AI39" s="421"/>
      <c r="AJ39" s="421"/>
      <c r="AK39" s="421"/>
      <c r="AL39" s="421"/>
      <c r="AM39" s="421"/>
      <c r="AN39" s="422"/>
      <c r="AP39" s="15"/>
    </row>
    <row r="40" spans="1:42" ht="15" customHeight="1">
      <c r="A40" s="409" t="s">
        <v>24</v>
      </c>
      <c r="B40" s="409"/>
      <c r="C40" s="409"/>
      <c r="D40" s="409"/>
      <c r="E40" s="409"/>
      <c r="F40" s="409"/>
      <c r="G40" s="409"/>
      <c r="H40" s="409"/>
      <c r="I40" s="409"/>
      <c r="J40" s="409"/>
      <c r="K40" s="409"/>
      <c r="L40" s="409"/>
      <c r="M40" s="409"/>
      <c r="N40" s="409"/>
      <c r="O40" s="409"/>
      <c r="P40" s="409"/>
      <c r="Q40" s="409"/>
      <c r="R40" s="409"/>
      <c r="S40" s="409"/>
      <c r="T40" s="409"/>
      <c r="U40" s="409"/>
      <c r="V40" s="406" t="s">
        <v>79</v>
      </c>
      <c r="W40" s="406"/>
      <c r="X40" s="406"/>
      <c r="Y40" s="406"/>
      <c r="Z40" s="411">
        <v>8.4</v>
      </c>
      <c r="AA40" s="411"/>
      <c r="AB40" s="411"/>
      <c r="AC40" s="411"/>
      <c r="AD40" s="411"/>
      <c r="AE40" s="411"/>
      <c r="AF40" s="411"/>
      <c r="AG40" s="411"/>
      <c r="AH40" s="420">
        <v>9.8000000000000007</v>
      </c>
      <c r="AI40" s="421"/>
      <c r="AJ40" s="421"/>
      <c r="AK40" s="421"/>
      <c r="AL40" s="421"/>
      <c r="AM40" s="421"/>
      <c r="AN40" s="422"/>
      <c r="AP40" s="15"/>
    </row>
    <row r="41" spans="1:42" ht="19.5" customHeight="1">
      <c r="A41" s="423" t="s">
        <v>25</v>
      </c>
      <c r="B41" s="423"/>
      <c r="C41" s="423"/>
      <c r="D41" s="423"/>
      <c r="E41" s="423"/>
      <c r="F41" s="423"/>
      <c r="G41" s="423"/>
      <c r="H41" s="423"/>
      <c r="I41" s="423"/>
      <c r="J41" s="423"/>
      <c r="K41" s="423"/>
      <c r="L41" s="423"/>
      <c r="M41" s="423"/>
      <c r="N41" s="423"/>
      <c r="O41" s="423"/>
      <c r="P41" s="423"/>
      <c r="Q41" s="423"/>
      <c r="R41" s="423"/>
      <c r="S41" s="423"/>
      <c r="T41" s="423"/>
      <c r="U41" s="423"/>
      <c r="V41" s="424" t="s">
        <v>80</v>
      </c>
      <c r="W41" s="424"/>
      <c r="X41" s="424"/>
      <c r="Y41" s="424"/>
      <c r="Z41" s="434">
        <v>43195.8</v>
      </c>
      <c r="AA41" s="434"/>
      <c r="AB41" s="434"/>
      <c r="AC41" s="434"/>
      <c r="AD41" s="434"/>
      <c r="AE41" s="434"/>
      <c r="AF41" s="434"/>
      <c r="AG41" s="434"/>
      <c r="AH41" s="425">
        <f>SUM(AH30,AH32:AN34,AH36:AN40)</f>
        <v>57278.700000000004</v>
      </c>
      <c r="AI41" s="425"/>
      <c r="AJ41" s="425"/>
      <c r="AK41" s="425"/>
      <c r="AL41" s="425"/>
      <c r="AM41" s="425"/>
      <c r="AN41" s="425"/>
    </row>
    <row r="42" spans="1:42" ht="24.75" customHeight="1">
      <c r="A42" s="417" t="s">
        <v>154</v>
      </c>
      <c r="B42" s="417"/>
      <c r="C42" s="417"/>
      <c r="D42" s="417"/>
      <c r="E42" s="417"/>
      <c r="F42" s="417"/>
      <c r="G42" s="417"/>
      <c r="H42" s="417"/>
      <c r="I42" s="417"/>
      <c r="J42" s="417"/>
      <c r="K42" s="417"/>
      <c r="L42" s="417"/>
      <c r="M42" s="417"/>
      <c r="N42" s="417"/>
      <c r="O42" s="417"/>
      <c r="P42" s="417"/>
      <c r="Q42" s="417"/>
      <c r="R42" s="417"/>
      <c r="S42" s="417"/>
      <c r="T42" s="417"/>
      <c r="U42" s="417"/>
      <c r="V42" s="424" t="s">
        <v>81</v>
      </c>
      <c r="W42" s="424"/>
      <c r="X42" s="424"/>
      <c r="Y42" s="424"/>
      <c r="Z42" s="410"/>
      <c r="AA42" s="410"/>
      <c r="AB42" s="410"/>
      <c r="AC42" s="410"/>
      <c r="AD42" s="410"/>
      <c r="AE42" s="410"/>
      <c r="AF42" s="410"/>
      <c r="AG42" s="410"/>
      <c r="AH42" s="412"/>
      <c r="AI42" s="412"/>
      <c r="AJ42" s="412"/>
      <c r="AK42" s="412"/>
      <c r="AL42" s="412"/>
      <c r="AM42" s="412"/>
      <c r="AN42" s="412"/>
    </row>
    <row r="43" spans="1:42" ht="14.25" customHeight="1">
      <c r="A43" s="433" t="s">
        <v>26</v>
      </c>
      <c r="B43" s="433"/>
      <c r="C43" s="433"/>
      <c r="D43" s="433"/>
      <c r="E43" s="433"/>
      <c r="F43" s="433"/>
      <c r="G43" s="433"/>
      <c r="H43" s="433"/>
      <c r="I43" s="433"/>
      <c r="J43" s="433"/>
      <c r="K43" s="433"/>
      <c r="L43" s="433"/>
      <c r="M43" s="433"/>
      <c r="N43" s="433"/>
      <c r="O43" s="433"/>
      <c r="P43" s="433"/>
      <c r="Q43" s="433"/>
      <c r="R43" s="433"/>
      <c r="S43" s="433"/>
      <c r="T43" s="433"/>
      <c r="U43" s="433"/>
      <c r="V43" s="424" t="s">
        <v>82</v>
      </c>
      <c r="W43" s="424"/>
      <c r="X43" s="424"/>
      <c r="Y43" s="424"/>
      <c r="Z43" s="425">
        <f>Z28+Z41+Z42</f>
        <v>60444.800000000003</v>
      </c>
      <c r="AA43" s="425"/>
      <c r="AB43" s="425"/>
      <c r="AC43" s="425"/>
      <c r="AD43" s="425"/>
      <c r="AE43" s="425"/>
      <c r="AF43" s="425"/>
      <c r="AG43" s="425"/>
      <c r="AH43" s="425">
        <f>AH28+AH41+AH42</f>
        <v>75051.100000000006</v>
      </c>
      <c r="AI43" s="426"/>
      <c r="AJ43" s="426"/>
      <c r="AK43" s="426"/>
      <c r="AL43" s="426"/>
      <c r="AM43" s="426"/>
      <c r="AN43" s="426"/>
      <c r="AP43" s="12"/>
    </row>
    <row r="44" spans="1:42" ht="4.5" hidden="1" customHeight="1">
      <c r="A44" s="24"/>
      <c r="B44" s="24"/>
      <c r="C44" s="24"/>
      <c r="D44" s="24"/>
      <c r="E44" s="24"/>
      <c r="F44" s="24"/>
      <c r="G44" s="24"/>
      <c r="H44" s="24"/>
      <c r="I44" s="24"/>
      <c r="J44" s="24"/>
      <c r="K44" s="24"/>
      <c r="L44" s="24"/>
      <c r="M44" s="24"/>
      <c r="N44" s="24"/>
      <c r="O44" s="24"/>
      <c r="P44" s="24"/>
      <c r="Q44" s="24"/>
      <c r="R44" s="24"/>
      <c r="S44" s="24"/>
      <c r="T44" s="24"/>
      <c r="U44" s="24"/>
      <c r="V44" s="31"/>
      <c r="W44" s="31"/>
      <c r="X44" s="31"/>
      <c r="Y44" s="31"/>
      <c r="Z44" s="22"/>
      <c r="AA44" s="22"/>
      <c r="AB44" s="22"/>
      <c r="AC44" s="22"/>
      <c r="AD44" s="22"/>
      <c r="AE44" s="22"/>
      <c r="AF44" s="22"/>
      <c r="AG44" s="22"/>
      <c r="AH44" s="23"/>
      <c r="AI44" s="23"/>
      <c r="AJ44" s="23"/>
      <c r="AK44" s="23"/>
      <c r="AL44" s="23"/>
      <c r="AM44" s="23"/>
      <c r="AN44" s="23"/>
    </row>
    <row r="45" spans="1:42" ht="27" customHeight="1">
      <c r="A45" s="406" t="s">
        <v>27</v>
      </c>
      <c r="B45" s="406"/>
      <c r="C45" s="406"/>
      <c r="D45" s="406"/>
      <c r="E45" s="406"/>
      <c r="F45" s="406"/>
      <c r="G45" s="406"/>
      <c r="H45" s="406"/>
      <c r="I45" s="406"/>
      <c r="J45" s="406"/>
      <c r="K45" s="406"/>
      <c r="L45" s="406"/>
      <c r="M45" s="406"/>
      <c r="N45" s="406"/>
      <c r="O45" s="406"/>
      <c r="P45" s="406"/>
      <c r="Q45" s="406"/>
      <c r="R45" s="406"/>
      <c r="S45" s="406"/>
      <c r="T45" s="406"/>
      <c r="U45" s="406"/>
      <c r="V45" s="406" t="s">
        <v>96</v>
      </c>
      <c r="W45" s="406"/>
      <c r="X45" s="406"/>
      <c r="Y45" s="406"/>
      <c r="Z45" s="406" t="s">
        <v>12</v>
      </c>
      <c r="AA45" s="406"/>
      <c r="AB45" s="406"/>
      <c r="AC45" s="406"/>
      <c r="AD45" s="406"/>
      <c r="AE45" s="406"/>
      <c r="AF45" s="406"/>
      <c r="AG45" s="406"/>
      <c r="AH45" s="406" t="s">
        <v>44</v>
      </c>
      <c r="AI45" s="406"/>
      <c r="AJ45" s="406"/>
      <c r="AK45" s="406"/>
      <c r="AL45" s="406"/>
      <c r="AM45" s="406"/>
      <c r="AN45" s="406"/>
    </row>
    <row r="46" spans="1:42" ht="12.75" customHeight="1">
      <c r="A46" s="408">
        <v>1</v>
      </c>
      <c r="B46" s="408"/>
      <c r="C46" s="408"/>
      <c r="D46" s="408"/>
      <c r="E46" s="408"/>
      <c r="F46" s="408"/>
      <c r="G46" s="408"/>
      <c r="H46" s="408"/>
      <c r="I46" s="408"/>
      <c r="J46" s="408"/>
      <c r="K46" s="408"/>
      <c r="L46" s="408"/>
      <c r="M46" s="408"/>
      <c r="N46" s="408"/>
      <c r="O46" s="408"/>
      <c r="P46" s="408"/>
      <c r="Q46" s="408"/>
      <c r="R46" s="408"/>
      <c r="S46" s="408"/>
      <c r="T46" s="408"/>
      <c r="U46" s="408"/>
      <c r="V46" s="408">
        <v>2</v>
      </c>
      <c r="W46" s="408"/>
      <c r="X46" s="408"/>
      <c r="Y46" s="408"/>
      <c r="Z46" s="418">
        <v>3</v>
      </c>
      <c r="AA46" s="418"/>
      <c r="AB46" s="418"/>
      <c r="AC46" s="418"/>
      <c r="AD46" s="418"/>
      <c r="AE46" s="418"/>
      <c r="AF46" s="418"/>
      <c r="AG46" s="418"/>
      <c r="AH46" s="418">
        <v>4</v>
      </c>
      <c r="AI46" s="418"/>
      <c r="AJ46" s="418"/>
      <c r="AK46" s="418"/>
      <c r="AL46" s="418"/>
      <c r="AM46" s="418"/>
      <c r="AN46" s="418"/>
    </row>
    <row r="47" spans="1:42" ht="19.5" customHeight="1">
      <c r="A47" s="417" t="s">
        <v>28</v>
      </c>
      <c r="B47" s="417"/>
      <c r="C47" s="417"/>
      <c r="D47" s="417"/>
      <c r="E47" s="417"/>
      <c r="F47" s="417"/>
      <c r="G47" s="417"/>
      <c r="H47" s="417"/>
      <c r="I47" s="417"/>
      <c r="J47" s="417"/>
      <c r="K47" s="417"/>
      <c r="L47" s="417"/>
      <c r="M47" s="417"/>
      <c r="N47" s="417"/>
      <c r="O47" s="417"/>
      <c r="P47" s="417"/>
      <c r="Q47" s="417"/>
      <c r="R47" s="417"/>
      <c r="S47" s="417"/>
      <c r="T47" s="417"/>
      <c r="U47" s="417"/>
      <c r="V47" s="408"/>
      <c r="W47" s="408"/>
      <c r="X47" s="408"/>
      <c r="Y47" s="408"/>
      <c r="Z47" s="435"/>
      <c r="AA47" s="435"/>
      <c r="AB47" s="435"/>
      <c r="AC47" s="435"/>
      <c r="AD47" s="435"/>
      <c r="AE47" s="435"/>
      <c r="AF47" s="435"/>
      <c r="AG47" s="435"/>
      <c r="AH47" s="412"/>
      <c r="AI47" s="412"/>
      <c r="AJ47" s="412"/>
      <c r="AK47" s="412"/>
      <c r="AL47" s="412"/>
      <c r="AM47" s="412"/>
      <c r="AN47" s="412"/>
    </row>
    <row r="48" spans="1:42" ht="13.5" customHeight="1">
      <c r="A48" s="409" t="s">
        <v>83</v>
      </c>
      <c r="B48" s="409"/>
      <c r="C48" s="409"/>
      <c r="D48" s="409"/>
      <c r="E48" s="409"/>
      <c r="F48" s="409"/>
      <c r="G48" s="409"/>
      <c r="H48" s="409"/>
      <c r="I48" s="409"/>
      <c r="J48" s="409"/>
      <c r="K48" s="409"/>
      <c r="L48" s="409"/>
      <c r="M48" s="409"/>
      <c r="N48" s="409"/>
      <c r="O48" s="409"/>
      <c r="P48" s="409"/>
      <c r="Q48" s="409"/>
      <c r="R48" s="409"/>
      <c r="S48" s="409"/>
      <c r="T48" s="409"/>
      <c r="U48" s="409"/>
      <c r="V48" s="408" t="s">
        <v>97</v>
      </c>
      <c r="W48" s="408"/>
      <c r="X48" s="408"/>
      <c r="Y48" s="408"/>
      <c r="Z48" s="419">
        <v>7.5</v>
      </c>
      <c r="AA48" s="419"/>
      <c r="AB48" s="419"/>
      <c r="AC48" s="419"/>
      <c r="AD48" s="419"/>
      <c r="AE48" s="419"/>
      <c r="AF48" s="419"/>
      <c r="AG48" s="419"/>
      <c r="AH48" s="420">
        <f t="array" ref="AH48">-ROUND(SUM(IF(LEFT('[1]декабрь 2020'!$A$3:$A$150,2)="40",'[1]декабрь 2020'!$AW$3:$AW$150))/1000,1)</f>
        <v>7.5</v>
      </c>
      <c r="AI48" s="421"/>
      <c r="AJ48" s="421"/>
      <c r="AK48" s="421"/>
      <c r="AL48" s="421"/>
      <c r="AM48" s="421"/>
      <c r="AN48" s="422"/>
      <c r="AP48" s="16"/>
    </row>
    <row r="49" spans="1:42">
      <c r="A49" s="409" t="s">
        <v>29</v>
      </c>
      <c r="B49" s="409"/>
      <c r="C49" s="409"/>
      <c r="D49" s="409"/>
      <c r="E49" s="409"/>
      <c r="F49" s="409"/>
      <c r="G49" s="409"/>
      <c r="H49" s="409"/>
      <c r="I49" s="409"/>
      <c r="J49" s="409"/>
      <c r="K49" s="409"/>
      <c r="L49" s="409"/>
      <c r="M49" s="409"/>
      <c r="N49" s="409"/>
      <c r="O49" s="409"/>
      <c r="P49" s="409"/>
      <c r="Q49" s="409"/>
      <c r="R49" s="409"/>
      <c r="S49" s="409"/>
      <c r="T49" s="409"/>
      <c r="U49" s="409"/>
      <c r="V49" s="408" t="s">
        <v>98</v>
      </c>
      <c r="W49" s="408"/>
      <c r="X49" s="408"/>
      <c r="Y49" s="408"/>
      <c r="Z49" s="410">
        <v>8036.4</v>
      </c>
      <c r="AA49" s="410"/>
      <c r="AB49" s="410"/>
      <c r="AC49" s="410"/>
      <c r="AD49" s="410"/>
      <c r="AE49" s="410"/>
      <c r="AF49" s="410"/>
      <c r="AG49" s="410"/>
      <c r="AH49" s="430">
        <v>9175.4</v>
      </c>
      <c r="AI49" s="431"/>
      <c r="AJ49" s="431"/>
      <c r="AK49" s="431"/>
      <c r="AL49" s="431"/>
      <c r="AM49" s="431"/>
      <c r="AN49" s="432"/>
    </row>
    <row r="50" spans="1:42">
      <c r="A50" s="409" t="s">
        <v>30</v>
      </c>
      <c r="B50" s="409"/>
      <c r="C50" s="409"/>
      <c r="D50" s="409"/>
      <c r="E50" s="409"/>
      <c r="F50" s="409"/>
      <c r="G50" s="409"/>
      <c r="H50" s="409"/>
      <c r="I50" s="409"/>
      <c r="J50" s="409"/>
      <c r="K50" s="409"/>
      <c r="L50" s="409"/>
      <c r="M50" s="409"/>
      <c r="N50" s="409"/>
      <c r="O50" s="409"/>
      <c r="P50" s="409"/>
      <c r="Q50" s="409"/>
      <c r="R50" s="409"/>
      <c r="S50" s="409"/>
      <c r="T50" s="409"/>
      <c r="U50" s="409"/>
      <c r="V50" s="408" t="s">
        <v>99</v>
      </c>
      <c r="W50" s="408"/>
      <c r="X50" s="408"/>
      <c r="Y50" s="408"/>
      <c r="Z50" s="410"/>
      <c r="AA50" s="410"/>
      <c r="AB50" s="410"/>
      <c r="AC50" s="410"/>
      <c r="AD50" s="410"/>
      <c r="AE50" s="410"/>
      <c r="AF50" s="410"/>
      <c r="AG50" s="410"/>
      <c r="AH50" s="430">
        <f t="array" ref="AH50">-ROUND(SUM(IF(LEFT('[1]декабрь 2020'!$A$3:$A$150,2)="43",'[1]декабрь 2020'!$AW$3:$AW$150))/1000,1)</f>
        <v>0</v>
      </c>
      <c r="AI50" s="431"/>
      <c r="AJ50" s="431"/>
      <c r="AK50" s="431"/>
      <c r="AL50" s="431"/>
      <c r="AM50" s="431"/>
      <c r="AN50" s="432"/>
    </row>
    <row r="51" spans="1:42">
      <c r="A51" s="409" t="s">
        <v>31</v>
      </c>
      <c r="B51" s="409"/>
      <c r="C51" s="409"/>
      <c r="D51" s="409"/>
      <c r="E51" s="409"/>
      <c r="F51" s="409"/>
      <c r="G51" s="409"/>
      <c r="H51" s="409"/>
      <c r="I51" s="409"/>
      <c r="J51" s="409"/>
      <c r="K51" s="409"/>
      <c r="L51" s="409"/>
      <c r="M51" s="409"/>
      <c r="N51" s="409"/>
      <c r="O51" s="409"/>
      <c r="P51" s="409"/>
      <c r="Q51" s="409"/>
      <c r="R51" s="409"/>
      <c r="S51" s="409"/>
      <c r="T51" s="409"/>
      <c r="U51" s="409"/>
      <c r="V51" s="408" t="s">
        <v>100</v>
      </c>
      <c r="W51" s="408"/>
      <c r="X51" s="408"/>
      <c r="Y51" s="408"/>
      <c r="Z51" s="419">
        <v>22093.4</v>
      </c>
      <c r="AA51" s="419"/>
      <c r="AB51" s="419"/>
      <c r="AC51" s="419"/>
      <c r="AD51" s="419"/>
      <c r="AE51" s="419"/>
      <c r="AF51" s="419"/>
      <c r="AG51" s="419"/>
      <c r="AH51" s="420">
        <v>22880.400000000001</v>
      </c>
      <c r="AI51" s="421"/>
      <c r="AJ51" s="421"/>
      <c r="AK51" s="421"/>
      <c r="AL51" s="421"/>
      <c r="AM51" s="421"/>
      <c r="AN51" s="422"/>
      <c r="AP51" s="11"/>
    </row>
    <row r="52" spans="1:42">
      <c r="A52" s="409" t="s">
        <v>32</v>
      </c>
      <c r="B52" s="409"/>
      <c r="C52" s="409"/>
      <c r="D52" s="409"/>
      <c r="E52" s="409"/>
      <c r="F52" s="409"/>
      <c r="G52" s="409"/>
      <c r="H52" s="409"/>
      <c r="I52" s="409"/>
      <c r="J52" s="409"/>
      <c r="K52" s="409"/>
      <c r="L52" s="409"/>
      <c r="M52" s="409"/>
      <c r="N52" s="409"/>
      <c r="O52" s="409"/>
      <c r="P52" s="409"/>
      <c r="Q52" s="409"/>
      <c r="R52" s="409"/>
      <c r="S52" s="409"/>
      <c r="T52" s="409"/>
      <c r="U52" s="409"/>
      <c r="V52" s="408" t="s">
        <v>101</v>
      </c>
      <c r="W52" s="408"/>
      <c r="X52" s="408"/>
      <c r="Y52" s="408"/>
      <c r="Z52" s="436" t="s">
        <v>52</v>
      </c>
      <c r="AA52" s="436"/>
      <c r="AB52" s="436"/>
      <c r="AC52" s="436"/>
      <c r="AD52" s="436"/>
      <c r="AE52" s="436"/>
      <c r="AF52" s="436"/>
      <c r="AG52" s="436"/>
      <c r="AH52" s="437" t="s">
        <v>53</v>
      </c>
      <c r="AI52" s="437"/>
      <c r="AJ52" s="437"/>
      <c r="AK52" s="437"/>
      <c r="AL52" s="437"/>
      <c r="AM52" s="437"/>
      <c r="AN52" s="437"/>
    </row>
    <row r="53" spans="1:42">
      <c r="A53" s="423" t="s">
        <v>18</v>
      </c>
      <c r="B53" s="423"/>
      <c r="C53" s="423"/>
      <c r="D53" s="423"/>
      <c r="E53" s="423"/>
      <c r="F53" s="423"/>
      <c r="G53" s="423"/>
      <c r="H53" s="423"/>
      <c r="I53" s="423"/>
      <c r="J53" s="423"/>
      <c r="K53" s="423"/>
      <c r="L53" s="423"/>
      <c r="M53" s="423"/>
      <c r="N53" s="423"/>
      <c r="O53" s="423"/>
      <c r="P53" s="423"/>
      <c r="Q53" s="423"/>
      <c r="R53" s="423"/>
      <c r="S53" s="423"/>
      <c r="T53" s="423"/>
      <c r="U53" s="423"/>
      <c r="V53" s="417" t="s">
        <v>102</v>
      </c>
      <c r="W53" s="417"/>
      <c r="X53" s="417"/>
      <c r="Y53" s="417"/>
      <c r="Z53" s="425">
        <f>SUM(Z48:AG52)</f>
        <v>30137.300000000003</v>
      </c>
      <c r="AA53" s="425"/>
      <c r="AB53" s="425"/>
      <c r="AC53" s="425"/>
      <c r="AD53" s="425"/>
      <c r="AE53" s="425"/>
      <c r="AF53" s="425"/>
      <c r="AG53" s="425"/>
      <c r="AH53" s="438">
        <f>SUM(AH48:AN52)</f>
        <v>32063.300000000003</v>
      </c>
      <c r="AI53" s="438"/>
      <c r="AJ53" s="438"/>
      <c r="AK53" s="438"/>
      <c r="AL53" s="438"/>
      <c r="AM53" s="438"/>
      <c r="AN53" s="438"/>
    </row>
    <row r="54" spans="1:42">
      <c r="A54" s="424" t="s">
        <v>84</v>
      </c>
      <c r="B54" s="424"/>
      <c r="C54" s="424"/>
      <c r="D54" s="424"/>
      <c r="E54" s="424"/>
      <c r="F54" s="424"/>
      <c r="G54" s="424"/>
      <c r="H54" s="424"/>
      <c r="I54" s="424"/>
      <c r="J54" s="424"/>
      <c r="K54" s="424"/>
      <c r="L54" s="424"/>
      <c r="M54" s="424"/>
      <c r="N54" s="424"/>
      <c r="O54" s="424"/>
      <c r="P54" s="424"/>
      <c r="Q54" s="424"/>
      <c r="R54" s="424"/>
      <c r="S54" s="424"/>
      <c r="T54" s="424"/>
      <c r="U54" s="424"/>
      <c r="V54" s="417" t="s">
        <v>103</v>
      </c>
      <c r="W54" s="417"/>
      <c r="X54" s="417"/>
      <c r="Y54" s="417"/>
      <c r="Z54" s="434">
        <v>27930.9</v>
      </c>
      <c r="AA54" s="434"/>
      <c r="AB54" s="434"/>
      <c r="AC54" s="434"/>
      <c r="AD54" s="434"/>
      <c r="AE54" s="434"/>
      <c r="AF54" s="434"/>
      <c r="AG54" s="434"/>
      <c r="AH54" s="439">
        <v>40805.5</v>
      </c>
      <c r="AI54" s="440"/>
      <c r="AJ54" s="440"/>
      <c r="AK54" s="440"/>
      <c r="AL54" s="440"/>
      <c r="AM54" s="440"/>
      <c r="AN54" s="441"/>
      <c r="AP54" s="11"/>
    </row>
    <row r="55" spans="1:42">
      <c r="A55" s="417" t="s">
        <v>85</v>
      </c>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0"/>
      <c r="AA55" s="410"/>
      <c r="AB55" s="410"/>
      <c r="AC55" s="410"/>
      <c r="AD55" s="410"/>
      <c r="AE55" s="410"/>
      <c r="AF55" s="410"/>
      <c r="AG55" s="410"/>
      <c r="AH55" s="412"/>
      <c r="AI55" s="412"/>
      <c r="AJ55" s="412"/>
      <c r="AK55" s="412"/>
      <c r="AL55" s="412"/>
      <c r="AM55" s="412"/>
      <c r="AN55" s="412"/>
    </row>
    <row r="56" spans="1:42">
      <c r="A56" s="409" t="s">
        <v>33</v>
      </c>
      <c r="B56" s="409"/>
      <c r="C56" s="409"/>
      <c r="D56" s="409"/>
      <c r="E56" s="409"/>
      <c r="F56" s="409"/>
      <c r="G56" s="409"/>
      <c r="H56" s="409"/>
      <c r="I56" s="409"/>
      <c r="J56" s="409"/>
      <c r="K56" s="409"/>
      <c r="L56" s="409"/>
      <c r="M56" s="409"/>
      <c r="N56" s="409"/>
      <c r="O56" s="409"/>
      <c r="P56" s="409"/>
      <c r="Q56" s="409"/>
      <c r="R56" s="409"/>
      <c r="S56" s="409"/>
      <c r="T56" s="409"/>
      <c r="U56" s="409"/>
      <c r="V56" s="408" t="s">
        <v>104</v>
      </c>
      <c r="W56" s="408"/>
      <c r="X56" s="408"/>
      <c r="Y56" s="408"/>
      <c r="Z56" s="410"/>
      <c r="AA56" s="410"/>
      <c r="AB56" s="410"/>
      <c r="AC56" s="410"/>
      <c r="AD56" s="410"/>
      <c r="AE56" s="410"/>
      <c r="AF56" s="410"/>
      <c r="AG56" s="410"/>
      <c r="AH56" s="412"/>
      <c r="AI56" s="412"/>
      <c r="AJ56" s="412"/>
      <c r="AK56" s="412"/>
      <c r="AL56" s="412"/>
      <c r="AM56" s="412"/>
      <c r="AN56" s="412"/>
    </row>
    <row r="57" spans="1:42">
      <c r="A57" s="409" t="s">
        <v>86</v>
      </c>
      <c r="B57" s="409"/>
      <c r="C57" s="409"/>
      <c r="D57" s="409"/>
      <c r="E57" s="409"/>
      <c r="F57" s="409"/>
      <c r="G57" s="409"/>
      <c r="H57" s="409"/>
      <c r="I57" s="409"/>
      <c r="J57" s="409"/>
      <c r="K57" s="409"/>
      <c r="L57" s="409"/>
      <c r="M57" s="409"/>
      <c r="N57" s="409"/>
      <c r="O57" s="409"/>
      <c r="P57" s="409"/>
      <c r="Q57" s="409"/>
      <c r="R57" s="409"/>
      <c r="S57" s="409"/>
      <c r="T57" s="409"/>
      <c r="U57" s="409"/>
      <c r="V57" s="442"/>
      <c r="W57" s="442"/>
      <c r="X57" s="442"/>
      <c r="Y57" s="442"/>
      <c r="Z57" s="410"/>
      <c r="AA57" s="410"/>
      <c r="AB57" s="410"/>
      <c r="AC57" s="410"/>
      <c r="AD57" s="410"/>
      <c r="AE57" s="410"/>
      <c r="AF57" s="410"/>
      <c r="AG57" s="410"/>
      <c r="AH57" s="412"/>
      <c r="AI57" s="412"/>
      <c r="AJ57" s="412"/>
      <c r="AK57" s="412"/>
      <c r="AL57" s="412"/>
      <c r="AM57" s="412"/>
      <c r="AN57" s="412"/>
    </row>
    <row r="58" spans="1:42">
      <c r="A58" s="413" t="s">
        <v>87</v>
      </c>
      <c r="B58" s="413"/>
      <c r="C58" s="413"/>
      <c r="D58" s="413"/>
      <c r="E58" s="413"/>
      <c r="F58" s="413"/>
      <c r="G58" s="413"/>
      <c r="H58" s="413"/>
      <c r="I58" s="413"/>
      <c r="J58" s="413"/>
      <c r="K58" s="413"/>
      <c r="L58" s="413"/>
      <c r="M58" s="413"/>
      <c r="N58" s="413"/>
      <c r="O58" s="413"/>
      <c r="P58" s="413"/>
      <c r="Q58" s="413"/>
      <c r="R58" s="413"/>
      <c r="S58" s="413"/>
      <c r="T58" s="413"/>
      <c r="U58" s="413"/>
      <c r="V58" s="408" t="s">
        <v>105</v>
      </c>
      <c r="W58" s="408"/>
      <c r="X58" s="408"/>
      <c r="Y58" s="408"/>
      <c r="Z58" s="410"/>
      <c r="AA58" s="410"/>
      <c r="AB58" s="410"/>
      <c r="AC58" s="410"/>
      <c r="AD58" s="410"/>
      <c r="AE58" s="410"/>
      <c r="AF58" s="410"/>
      <c r="AG58" s="410"/>
      <c r="AH58" s="412"/>
      <c r="AI58" s="412"/>
      <c r="AJ58" s="412"/>
      <c r="AK58" s="412"/>
      <c r="AL58" s="412"/>
      <c r="AM58" s="412"/>
      <c r="AN58" s="412"/>
    </row>
    <row r="59" spans="1:42">
      <c r="A59" s="413" t="s">
        <v>88</v>
      </c>
      <c r="B59" s="413"/>
      <c r="C59" s="413"/>
      <c r="D59" s="413"/>
      <c r="E59" s="413"/>
      <c r="F59" s="413"/>
      <c r="G59" s="413"/>
      <c r="H59" s="413"/>
      <c r="I59" s="413"/>
      <c r="J59" s="413"/>
      <c r="K59" s="413"/>
      <c r="L59" s="413"/>
      <c r="M59" s="413"/>
      <c r="N59" s="413"/>
      <c r="O59" s="413"/>
      <c r="P59" s="413"/>
      <c r="Q59" s="413"/>
      <c r="R59" s="413"/>
      <c r="S59" s="413"/>
      <c r="T59" s="413"/>
      <c r="U59" s="413"/>
      <c r="V59" s="408" t="s">
        <v>106</v>
      </c>
      <c r="W59" s="408"/>
      <c r="X59" s="408"/>
      <c r="Y59" s="408"/>
      <c r="Z59" s="410">
        <v>19.100000000000001</v>
      </c>
      <c r="AA59" s="410"/>
      <c r="AB59" s="410"/>
      <c r="AC59" s="410"/>
      <c r="AD59" s="410"/>
      <c r="AE59" s="410"/>
      <c r="AF59" s="410"/>
      <c r="AG59" s="410"/>
      <c r="AH59" s="420">
        <f>1.4+4.9</f>
        <v>6.3000000000000007</v>
      </c>
      <c r="AI59" s="421"/>
      <c r="AJ59" s="421"/>
      <c r="AK59" s="421"/>
      <c r="AL59" s="421"/>
      <c r="AM59" s="421"/>
      <c r="AN59" s="422"/>
    </row>
    <row r="60" spans="1:42">
      <c r="A60" s="413" t="s">
        <v>89</v>
      </c>
      <c r="B60" s="413"/>
      <c r="C60" s="413"/>
      <c r="D60" s="413"/>
      <c r="E60" s="413"/>
      <c r="F60" s="413"/>
      <c r="G60" s="413"/>
      <c r="H60" s="413"/>
      <c r="I60" s="413"/>
      <c r="J60" s="413"/>
      <c r="K60" s="413"/>
      <c r="L60" s="413"/>
      <c r="M60" s="413"/>
      <c r="N60" s="413"/>
      <c r="O60" s="413"/>
      <c r="P60" s="413"/>
      <c r="Q60" s="413"/>
      <c r="R60" s="413"/>
      <c r="S60" s="413"/>
      <c r="T60" s="413"/>
      <c r="U60" s="413"/>
      <c r="V60" s="408" t="s">
        <v>107</v>
      </c>
      <c r="W60" s="408"/>
      <c r="X60" s="408"/>
      <c r="Y60" s="408"/>
      <c r="Z60" s="410">
        <v>77.900000000000006</v>
      </c>
      <c r="AA60" s="410"/>
      <c r="AB60" s="410"/>
      <c r="AC60" s="410"/>
      <c r="AD60" s="410"/>
      <c r="AE60" s="410"/>
      <c r="AF60" s="410"/>
      <c r="AG60" s="410"/>
      <c r="AH60" s="420">
        <v>28.3</v>
      </c>
      <c r="AI60" s="421"/>
      <c r="AJ60" s="421"/>
      <c r="AK60" s="421"/>
      <c r="AL60" s="421"/>
      <c r="AM60" s="421"/>
      <c r="AN60" s="422"/>
      <c r="AP60" s="11"/>
    </row>
    <row r="61" spans="1:42">
      <c r="A61" s="443" t="s">
        <v>138</v>
      </c>
      <c r="B61" s="443"/>
      <c r="C61" s="443"/>
      <c r="D61" s="443"/>
      <c r="E61" s="443"/>
      <c r="F61" s="443"/>
      <c r="G61" s="443"/>
      <c r="H61" s="443"/>
      <c r="I61" s="443"/>
      <c r="J61" s="443"/>
      <c r="K61" s="443"/>
      <c r="L61" s="443"/>
      <c r="M61" s="443"/>
      <c r="N61" s="443"/>
      <c r="O61" s="443"/>
      <c r="P61" s="443"/>
      <c r="Q61" s="443"/>
      <c r="R61" s="443"/>
      <c r="S61" s="443"/>
      <c r="T61" s="443"/>
      <c r="U61" s="443"/>
      <c r="V61" s="408" t="s">
        <v>108</v>
      </c>
      <c r="W61" s="408"/>
      <c r="X61" s="408"/>
      <c r="Y61" s="408"/>
      <c r="Z61" s="410"/>
      <c r="AA61" s="410"/>
      <c r="AB61" s="410"/>
      <c r="AC61" s="410"/>
      <c r="AD61" s="410"/>
      <c r="AE61" s="410"/>
      <c r="AF61" s="410"/>
      <c r="AG61" s="410"/>
      <c r="AH61" s="412"/>
      <c r="AI61" s="412"/>
      <c r="AJ61" s="412"/>
      <c r="AK61" s="412"/>
      <c r="AL61" s="412"/>
      <c r="AM61" s="412"/>
      <c r="AN61" s="412"/>
    </row>
    <row r="62" spans="1:42">
      <c r="A62" s="413" t="s">
        <v>91</v>
      </c>
      <c r="B62" s="413"/>
      <c r="C62" s="413"/>
      <c r="D62" s="413"/>
      <c r="E62" s="413"/>
      <c r="F62" s="413"/>
      <c r="G62" s="413"/>
      <c r="H62" s="413"/>
      <c r="I62" s="413"/>
      <c r="J62" s="413"/>
      <c r="K62" s="413"/>
      <c r="L62" s="413"/>
      <c r="M62" s="413"/>
      <c r="N62" s="413"/>
      <c r="O62" s="413"/>
      <c r="P62" s="413"/>
      <c r="Q62" s="413"/>
      <c r="R62" s="413"/>
      <c r="S62" s="413"/>
      <c r="T62" s="413"/>
      <c r="U62" s="413"/>
      <c r="V62" s="408" t="s">
        <v>109</v>
      </c>
      <c r="W62" s="408"/>
      <c r="X62" s="408"/>
      <c r="Y62" s="408"/>
      <c r="Z62" s="410"/>
      <c r="AA62" s="410"/>
      <c r="AB62" s="410"/>
      <c r="AC62" s="410"/>
      <c r="AD62" s="410"/>
      <c r="AE62" s="410"/>
      <c r="AF62" s="410"/>
      <c r="AG62" s="410"/>
      <c r="AH62" s="412">
        <v>0</v>
      </c>
      <c r="AI62" s="412"/>
      <c r="AJ62" s="412"/>
      <c r="AK62" s="412"/>
      <c r="AL62" s="412"/>
      <c r="AM62" s="412"/>
      <c r="AN62" s="412"/>
    </row>
    <row r="63" spans="1:42">
      <c r="A63" s="413" t="s">
        <v>92</v>
      </c>
      <c r="B63" s="413"/>
      <c r="C63" s="413"/>
      <c r="D63" s="413"/>
      <c r="E63" s="413"/>
      <c r="F63" s="413"/>
      <c r="G63" s="413"/>
      <c r="H63" s="413"/>
      <c r="I63" s="413"/>
      <c r="J63" s="413"/>
      <c r="K63" s="413"/>
      <c r="L63" s="413"/>
      <c r="M63" s="413"/>
      <c r="N63" s="413"/>
      <c r="O63" s="413"/>
      <c r="P63" s="413"/>
      <c r="Q63" s="413"/>
      <c r="R63" s="413"/>
      <c r="S63" s="413"/>
      <c r="T63" s="413"/>
      <c r="U63" s="413"/>
      <c r="V63" s="408" t="s">
        <v>110</v>
      </c>
      <c r="W63" s="408"/>
      <c r="X63" s="408"/>
      <c r="Y63" s="408"/>
      <c r="Z63" s="410">
        <v>110.7</v>
      </c>
      <c r="AA63" s="410"/>
      <c r="AB63" s="410"/>
      <c r="AC63" s="410"/>
      <c r="AD63" s="410"/>
      <c r="AE63" s="410"/>
      <c r="AF63" s="410"/>
      <c r="AG63" s="410"/>
      <c r="AH63" s="420">
        <v>132.4</v>
      </c>
      <c r="AI63" s="421"/>
      <c r="AJ63" s="421"/>
      <c r="AK63" s="421"/>
      <c r="AL63" s="421"/>
      <c r="AM63" s="421"/>
      <c r="AN63" s="422"/>
      <c r="AP63" s="11"/>
    </row>
    <row r="64" spans="1:42">
      <c r="A64" s="409" t="s">
        <v>93</v>
      </c>
      <c r="B64" s="409"/>
      <c r="C64" s="409"/>
      <c r="D64" s="409"/>
      <c r="E64" s="409"/>
      <c r="F64" s="409"/>
      <c r="G64" s="409"/>
      <c r="H64" s="409"/>
      <c r="I64" s="409"/>
      <c r="J64" s="409"/>
      <c r="K64" s="409"/>
      <c r="L64" s="409"/>
      <c r="M64" s="409"/>
      <c r="N64" s="409"/>
      <c r="O64" s="409"/>
      <c r="P64" s="409"/>
      <c r="Q64" s="409"/>
      <c r="R64" s="409"/>
      <c r="S64" s="409"/>
      <c r="T64" s="409"/>
      <c r="U64" s="409"/>
      <c r="V64" s="408" t="s">
        <v>111</v>
      </c>
      <c r="W64" s="408"/>
      <c r="X64" s="408"/>
      <c r="Y64" s="408"/>
      <c r="Z64" s="410">
        <v>2168.9</v>
      </c>
      <c r="AA64" s="410"/>
      <c r="AB64" s="410"/>
      <c r="AC64" s="410"/>
      <c r="AD64" s="410"/>
      <c r="AE64" s="410"/>
      <c r="AF64" s="410"/>
      <c r="AG64" s="410"/>
      <c r="AH64" s="420">
        <v>2015.3</v>
      </c>
      <c r="AI64" s="421"/>
      <c r="AJ64" s="421"/>
      <c r="AK64" s="421"/>
      <c r="AL64" s="421"/>
      <c r="AM64" s="421"/>
      <c r="AN64" s="422"/>
    </row>
    <row r="65" spans="1:42">
      <c r="A65" s="409" t="s">
        <v>94</v>
      </c>
      <c r="B65" s="409"/>
      <c r="C65" s="409"/>
      <c r="D65" s="409"/>
      <c r="E65" s="409"/>
      <c r="F65" s="409"/>
      <c r="G65" s="409"/>
      <c r="H65" s="409"/>
      <c r="I65" s="409"/>
      <c r="J65" s="409"/>
      <c r="K65" s="409"/>
      <c r="L65" s="409"/>
      <c r="M65" s="409"/>
      <c r="N65" s="409"/>
      <c r="O65" s="409"/>
      <c r="P65" s="409"/>
      <c r="Q65" s="409"/>
      <c r="R65" s="409"/>
      <c r="S65" s="409"/>
      <c r="T65" s="409"/>
      <c r="U65" s="409"/>
      <c r="V65" s="408" t="s">
        <v>112</v>
      </c>
      <c r="W65" s="408"/>
      <c r="X65" s="408"/>
      <c r="Y65" s="408"/>
      <c r="Z65" s="410">
        <v>0</v>
      </c>
      <c r="AA65" s="410"/>
      <c r="AB65" s="410"/>
      <c r="AC65" s="410"/>
      <c r="AD65" s="410"/>
      <c r="AE65" s="410"/>
      <c r="AF65" s="410"/>
      <c r="AG65" s="410"/>
      <c r="AH65" s="420">
        <f t="array" ref="AH65">-ROUND(SUM(IF((LEFT('[1]декабрь 2020'!$A$3:$A$150,3)="372")+(LEFT('[1]декабрь 2020'!$A$3:$A$150,3)="378")+(LEFT('[1]декабрь 2020'!$A$3:$A$150,3)="644")+(LEFT('[1]декабрь 2020'!$A$3:$A$150,2)="67")+(LEFT('[1]декабрь 2020'!$A$3:$A$150,2)="68")-(LEFT('[1]декабрь 2020'!$A$3:$A$150,3)="684"),'[1]декабрь 2020'!$AW$3:$AW$150))/1000,1)</f>
        <v>0</v>
      </c>
      <c r="AI65" s="421"/>
      <c r="AJ65" s="421"/>
      <c r="AK65" s="421"/>
      <c r="AL65" s="421"/>
      <c r="AM65" s="421"/>
      <c r="AN65" s="422"/>
      <c r="AP65" s="11"/>
    </row>
    <row r="66" spans="1:42">
      <c r="A66" s="423" t="s">
        <v>139</v>
      </c>
      <c r="B66" s="423"/>
      <c r="C66" s="423"/>
      <c r="D66" s="423"/>
      <c r="E66" s="423"/>
      <c r="F66" s="423"/>
      <c r="G66" s="423"/>
      <c r="H66" s="423"/>
      <c r="I66" s="423"/>
      <c r="J66" s="423"/>
      <c r="K66" s="423"/>
      <c r="L66" s="423"/>
      <c r="M66" s="423"/>
      <c r="N66" s="423"/>
      <c r="O66" s="423"/>
      <c r="P66" s="423"/>
      <c r="Q66" s="423"/>
      <c r="R66" s="423"/>
      <c r="S66" s="423"/>
      <c r="T66" s="423"/>
      <c r="U66" s="423"/>
      <c r="V66" s="408" t="s">
        <v>113</v>
      </c>
      <c r="W66" s="408"/>
      <c r="X66" s="408"/>
      <c r="Y66" s="408"/>
      <c r="Z66" s="425">
        <f>SUM(Z56:AG60,Z62:AG65)</f>
        <v>2376.6</v>
      </c>
      <c r="AA66" s="425"/>
      <c r="AB66" s="425"/>
      <c r="AC66" s="425"/>
      <c r="AD66" s="425"/>
      <c r="AE66" s="425"/>
      <c r="AF66" s="425"/>
      <c r="AG66" s="425"/>
      <c r="AH66" s="438">
        <f>SUM(AH56:AN60,AH62:AN65)</f>
        <v>2182.3000000000002</v>
      </c>
      <c r="AI66" s="438"/>
      <c r="AJ66" s="438"/>
      <c r="AK66" s="438"/>
      <c r="AL66" s="438"/>
      <c r="AM66" s="438"/>
      <c r="AN66" s="438"/>
    </row>
    <row r="67" spans="1:42" ht="31.5" customHeight="1">
      <c r="A67" s="424" t="s">
        <v>95</v>
      </c>
      <c r="B67" s="424"/>
      <c r="C67" s="424"/>
      <c r="D67" s="424"/>
      <c r="E67" s="424"/>
      <c r="F67" s="424"/>
      <c r="G67" s="424"/>
      <c r="H67" s="424"/>
      <c r="I67" s="424"/>
      <c r="J67" s="424"/>
      <c r="K67" s="424"/>
      <c r="L67" s="424"/>
      <c r="M67" s="424"/>
      <c r="N67" s="424"/>
      <c r="O67" s="424"/>
      <c r="P67" s="424"/>
      <c r="Q67" s="424"/>
      <c r="R67" s="424"/>
      <c r="S67" s="424"/>
      <c r="T67" s="424"/>
      <c r="U67" s="424"/>
      <c r="V67" s="417" t="s">
        <v>114</v>
      </c>
      <c r="W67" s="417"/>
      <c r="X67" s="417"/>
      <c r="Y67" s="417"/>
      <c r="Z67" s="410">
        <v>0</v>
      </c>
      <c r="AA67" s="410"/>
      <c r="AB67" s="410"/>
      <c r="AC67" s="410"/>
      <c r="AD67" s="410"/>
      <c r="AE67" s="410"/>
      <c r="AF67" s="410"/>
      <c r="AG67" s="410"/>
      <c r="AH67" s="420">
        <v>0</v>
      </c>
      <c r="AI67" s="421"/>
      <c r="AJ67" s="421"/>
      <c r="AK67" s="421"/>
      <c r="AL67" s="421"/>
      <c r="AM67" s="421"/>
      <c r="AN67" s="422"/>
    </row>
    <row r="68" spans="1:42">
      <c r="A68" s="423" t="s">
        <v>26</v>
      </c>
      <c r="B68" s="423"/>
      <c r="C68" s="423"/>
      <c r="D68" s="423"/>
      <c r="E68" s="423"/>
      <c r="F68" s="423"/>
      <c r="G68" s="423"/>
      <c r="H68" s="423"/>
      <c r="I68" s="423"/>
      <c r="J68" s="423"/>
      <c r="K68" s="423"/>
      <c r="L68" s="423"/>
      <c r="M68" s="423"/>
      <c r="N68" s="423"/>
      <c r="O68" s="423"/>
      <c r="P68" s="423"/>
      <c r="Q68" s="423"/>
      <c r="R68" s="423"/>
      <c r="S68" s="423"/>
      <c r="T68" s="423"/>
      <c r="U68" s="423"/>
      <c r="V68" s="417" t="s">
        <v>115</v>
      </c>
      <c r="W68" s="417"/>
      <c r="X68" s="417"/>
      <c r="Y68" s="417"/>
      <c r="Z68" s="425">
        <f>SUM(Z66:AG67,Z53,Z54:AG54)</f>
        <v>60444.800000000003</v>
      </c>
      <c r="AA68" s="425"/>
      <c r="AB68" s="425"/>
      <c r="AC68" s="425"/>
      <c r="AD68" s="425"/>
      <c r="AE68" s="425"/>
      <c r="AF68" s="425"/>
      <c r="AG68" s="425"/>
      <c r="AH68" s="425">
        <f>SUM(AH66:AN67,AH53,AH54:AM54)</f>
        <v>75051.100000000006</v>
      </c>
      <c r="AI68" s="426"/>
      <c r="AJ68" s="426"/>
      <c r="AK68" s="426"/>
      <c r="AL68" s="426"/>
      <c r="AM68" s="426"/>
      <c r="AN68" s="426"/>
      <c r="AP68" s="12"/>
    </row>
    <row r="69" spans="1:42" ht="15.5">
      <c r="A69" s="21"/>
      <c r="B69" s="21"/>
      <c r="C69" s="21"/>
      <c r="D69" s="21"/>
      <c r="F69" s="21"/>
      <c r="G69" s="21"/>
      <c r="H69" s="21"/>
      <c r="I69" s="21"/>
      <c r="J69" s="21"/>
      <c r="K69" s="21"/>
      <c r="L69" s="1"/>
      <c r="V69" s="21"/>
      <c r="AP69" s="32"/>
    </row>
    <row r="70" spans="1:42">
      <c r="A70" s="453" t="s">
        <v>34</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row>
    <row r="71" spans="1:42">
      <c r="A71" s="453" t="s">
        <v>156</v>
      </c>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row>
    <row r="72" spans="1:42">
      <c r="A72" s="7"/>
      <c r="B72" s="7"/>
      <c r="C72" s="7"/>
      <c r="D72" s="7"/>
      <c r="E72" s="8"/>
      <c r="F72" s="7"/>
      <c r="G72" s="9"/>
      <c r="H72" s="28"/>
      <c r="I72" s="28"/>
      <c r="J72" s="28"/>
      <c r="K72" s="28"/>
      <c r="L72" s="8"/>
      <c r="M72" s="8"/>
      <c r="N72" s="8"/>
      <c r="O72" s="8"/>
      <c r="P72" s="8"/>
      <c r="Q72" s="8"/>
      <c r="R72" s="8"/>
      <c r="S72" s="8"/>
      <c r="T72" s="8"/>
      <c r="U72" s="8"/>
      <c r="V72" s="7"/>
      <c r="W72" s="8"/>
      <c r="X72" s="8"/>
      <c r="Y72" s="8"/>
      <c r="Z72" s="454" t="s">
        <v>140</v>
      </c>
      <c r="AA72" s="454"/>
      <c r="AB72" s="454"/>
      <c r="AC72" s="454"/>
      <c r="AD72" s="454"/>
      <c r="AE72" s="454"/>
      <c r="AF72" s="454"/>
      <c r="AG72" s="454"/>
      <c r="AH72" s="10"/>
      <c r="AI72" s="10"/>
      <c r="AJ72" s="10"/>
      <c r="AK72" s="10"/>
      <c r="AL72" s="10"/>
      <c r="AM72" s="10"/>
      <c r="AN72" s="10"/>
    </row>
    <row r="73" spans="1:42" ht="15.5">
      <c r="A73" s="4"/>
      <c r="B73" s="4"/>
      <c r="C73" s="4"/>
      <c r="D73" s="4"/>
      <c r="F73" s="4"/>
      <c r="G73" s="5"/>
      <c r="H73" s="6"/>
      <c r="I73" s="6"/>
      <c r="J73" s="6"/>
      <c r="K73" s="4"/>
      <c r="L73" s="1"/>
      <c r="V73" s="4"/>
      <c r="Z73" s="392" t="s">
        <v>10</v>
      </c>
      <c r="AA73" s="392"/>
      <c r="AB73" s="392"/>
      <c r="AC73" s="392"/>
      <c r="AD73" s="392"/>
      <c r="AE73" s="392"/>
      <c r="AF73" s="392"/>
      <c r="AG73" s="392"/>
      <c r="AH73" s="394">
        <v>1801007</v>
      </c>
      <c r="AI73" s="395"/>
      <c r="AJ73" s="395"/>
      <c r="AK73" s="395"/>
      <c r="AL73" s="395"/>
      <c r="AM73" s="395"/>
      <c r="AN73" s="396"/>
    </row>
    <row r="74" spans="1:42" ht="15.5">
      <c r="A74" s="4"/>
      <c r="B74" s="4"/>
      <c r="C74" s="4"/>
      <c r="D74" s="4"/>
      <c r="F74" s="4"/>
      <c r="G74" s="5"/>
      <c r="H74" s="6"/>
      <c r="I74" s="6"/>
      <c r="J74" s="6"/>
      <c r="K74" s="4"/>
      <c r="L74" s="1"/>
      <c r="V74" s="4"/>
      <c r="Z74" s="20"/>
      <c r="AA74" s="20"/>
      <c r="AB74" s="20"/>
      <c r="AC74" s="20"/>
      <c r="AD74" s="20"/>
      <c r="AE74" s="20"/>
      <c r="AF74" s="20"/>
      <c r="AG74" s="20"/>
      <c r="AH74" s="20"/>
      <c r="AI74" s="20"/>
      <c r="AJ74" s="20"/>
      <c r="AK74" s="20"/>
      <c r="AL74" s="20"/>
      <c r="AM74" s="20"/>
      <c r="AN74" s="20"/>
    </row>
    <row r="75" spans="1:42">
      <c r="A75" s="406" t="s">
        <v>35</v>
      </c>
      <c r="B75" s="406"/>
      <c r="C75" s="406"/>
      <c r="D75" s="406"/>
      <c r="E75" s="406"/>
      <c r="F75" s="406"/>
      <c r="G75" s="406"/>
      <c r="H75" s="406"/>
      <c r="I75" s="406"/>
      <c r="J75" s="406"/>
      <c r="K75" s="406"/>
      <c r="L75" s="406"/>
      <c r="M75" s="406"/>
      <c r="N75" s="406"/>
      <c r="O75" s="406"/>
      <c r="P75" s="406"/>
      <c r="Q75" s="406"/>
      <c r="R75" s="406"/>
      <c r="S75" s="406"/>
      <c r="T75" s="406"/>
      <c r="U75" s="406"/>
      <c r="V75" s="455" t="s">
        <v>96</v>
      </c>
      <c r="W75" s="455"/>
      <c r="X75" s="455"/>
      <c r="Y75" s="455"/>
      <c r="Z75" s="400" t="s">
        <v>51</v>
      </c>
      <c r="AA75" s="401"/>
      <c r="AB75" s="401"/>
      <c r="AC75" s="401"/>
      <c r="AD75" s="401"/>
      <c r="AE75" s="401"/>
      <c r="AF75" s="401"/>
      <c r="AG75" s="402"/>
      <c r="AH75" s="406" t="s">
        <v>116</v>
      </c>
      <c r="AI75" s="406"/>
      <c r="AJ75" s="406"/>
      <c r="AK75" s="406"/>
      <c r="AL75" s="406"/>
      <c r="AM75" s="406"/>
      <c r="AN75" s="406"/>
    </row>
    <row r="76" spans="1:42">
      <c r="A76" s="444">
        <v>1</v>
      </c>
      <c r="B76" s="445"/>
      <c r="C76" s="445"/>
      <c r="D76" s="445"/>
      <c r="E76" s="445"/>
      <c r="F76" s="445"/>
      <c r="G76" s="445"/>
      <c r="H76" s="445"/>
      <c r="I76" s="445"/>
      <c r="J76" s="445"/>
      <c r="K76" s="445"/>
      <c r="L76" s="445"/>
      <c r="M76" s="445"/>
      <c r="N76" s="445"/>
      <c r="O76" s="445"/>
      <c r="P76" s="445"/>
      <c r="Q76" s="445"/>
      <c r="R76" s="445"/>
      <c r="S76" s="445"/>
      <c r="T76" s="445"/>
      <c r="U76" s="446"/>
      <c r="V76" s="447" t="s">
        <v>50</v>
      </c>
      <c r="W76" s="447"/>
      <c r="X76" s="447"/>
      <c r="Y76" s="447"/>
      <c r="Z76" s="418">
        <v>3</v>
      </c>
      <c r="AA76" s="418"/>
      <c r="AB76" s="418"/>
      <c r="AC76" s="418"/>
      <c r="AD76" s="418"/>
      <c r="AE76" s="418"/>
      <c r="AF76" s="418"/>
      <c r="AG76" s="418"/>
      <c r="AH76" s="418">
        <v>4</v>
      </c>
      <c r="AI76" s="418"/>
      <c r="AJ76" s="418"/>
      <c r="AK76" s="418"/>
      <c r="AL76" s="418"/>
      <c r="AM76" s="418"/>
      <c r="AN76" s="418"/>
    </row>
    <row r="77" spans="1:42" ht="26.25" customHeight="1">
      <c r="A77" s="448" t="s">
        <v>137</v>
      </c>
      <c r="B77" s="448"/>
      <c r="C77" s="448"/>
      <c r="D77" s="448"/>
      <c r="E77" s="448"/>
      <c r="F77" s="448"/>
      <c r="G77" s="448"/>
      <c r="H77" s="448"/>
      <c r="I77" s="448"/>
      <c r="J77" s="448"/>
      <c r="K77" s="448"/>
      <c r="L77" s="448"/>
      <c r="M77" s="448"/>
      <c r="N77" s="448"/>
      <c r="O77" s="448"/>
      <c r="P77" s="448"/>
      <c r="Q77" s="448"/>
      <c r="R77" s="448"/>
      <c r="S77" s="448"/>
      <c r="T77" s="448"/>
      <c r="U77" s="448"/>
      <c r="V77" s="449" t="s">
        <v>120</v>
      </c>
      <c r="W77" s="449"/>
      <c r="X77" s="449"/>
      <c r="Y77" s="449"/>
      <c r="Z77" s="418">
        <v>51284.9</v>
      </c>
      <c r="AA77" s="418"/>
      <c r="AB77" s="418"/>
      <c r="AC77" s="418"/>
      <c r="AD77" s="418"/>
      <c r="AE77" s="418"/>
      <c r="AF77" s="418"/>
      <c r="AG77" s="418"/>
      <c r="AH77" s="450">
        <v>53590.6</v>
      </c>
      <c r="AI77" s="451"/>
      <c r="AJ77" s="451"/>
      <c r="AK77" s="451"/>
      <c r="AL77" s="451"/>
      <c r="AM77" s="451"/>
      <c r="AN77" s="452"/>
      <c r="AO77" s="13"/>
    </row>
    <row r="78" spans="1:42">
      <c r="A78" s="448" t="s">
        <v>36</v>
      </c>
      <c r="B78" s="448"/>
      <c r="C78" s="448"/>
      <c r="D78" s="448"/>
      <c r="E78" s="448"/>
      <c r="F78" s="448"/>
      <c r="G78" s="448"/>
      <c r="H78" s="448"/>
      <c r="I78" s="448"/>
      <c r="J78" s="448"/>
      <c r="K78" s="448"/>
      <c r="L78" s="448"/>
      <c r="M78" s="448"/>
      <c r="N78" s="448"/>
      <c r="O78" s="448"/>
      <c r="P78" s="448"/>
      <c r="Q78" s="448"/>
      <c r="R78" s="448"/>
      <c r="S78" s="448"/>
      <c r="T78" s="448"/>
      <c r="U78" s="448"/>
      <c r="V78" s="449" t="s">
        <v>121</v>
      </c>
      <c r="W78" s="449"/>
      <c r="X78" s="449"/>
      <c r="Y78" s="449"/>
      <c r="Z78" s="427">
        <v>12979.8</v>
      </c>
      <c r="AA78" s="428"/>
      <c r="AB78" s="428"/>
      <c r="AC78" s="428"/>
      <c r="AD78" s="428"/>
      <c r="AE78" s="428"/>
      <c r="AF78" s="428"/>
      <c r="AG78" s="429"/>
      <c r="AH78" s="450">
        <v>15196.9</v>
      </c>
      <c r="AI78" s="451"/>
      <c r="AJ78" s="451"/>
      <c r="AK78" s="451"/>
      <c r="AL78" s="451"/>
      <c r="AM78" s="451"/>
      <c r="AN78" s="452"/>
      <c r="AO78" s="13"/>
    </row>
    <row r="79" spans="1:42">
      <c r="A79" s="448" t="s">
        <v>37</v>
      </c>
      <c r="B79" s="448"/>
      <c r="C79" s="448"/>
      <c r="D79" s="448"/>
      <c r="E79" s="448"/>
      <c r="F79" s="448"/>
      <c r="G79" s="448"/>
      <c r="H79" s="448"/>
      <c r="I79" s="448"/>
      <c r="J79" s="448"/>
      <c r="K79" s="448"/>
      <c r="L79" s="448"/>
      <c r="M79" s="448"/>
      <c r="N79" s="448"/>
      <c r="O79" s="448"/>
      <c r="P79" s="448"/>
      <c r="Q79" s="448"/>
      <c r="R79" s="448"/>
      <c r="S79" s="448"/>
      <c r="T79" s="448"/>
      <c r="U79" s="448"/>
      <c r="V79" s="449" t="s">
        <v>122</v>
      </c>
      <c r="W79" s="449"/>
      <c r="X79" s="449"/>
      <c r="Y79" s="449"/>
      <c r="Z79" s="456">
        <v>806.4</v>
      </c>
      <c r="AA79" s="457"/>
      <c r="AB79" s="457"/>
      <c r="AC79" s="457"/>
      <c r="AD79" s="457"/>
      <c r="AE79" s="457"/>
      <c r="AF79" s="457"/>
      <c r="AG79" s="458"/>
      <c r="AH79" s="450">
        <v>726.7</v>
      </c>
      <c r="AI79" s="451"/>
      <c r="AJ79" s="451"/>
      <c r="AK79" s="451"/>
      <c r="AL79" s="451"/>
      <c r="AM79" s="451"/>
      <c r="AN79" s="452"/>
      <c r="AO79" s="13"/>
    </row>
    <row r="80" spans="1:42">
      <c r="A80" s="461" t="s">
        <v>117</v>
      </c>
      <c r="B80" s="462"/>
      <c r="C80" s="462"/>
      <c r="D80" s="462"/>
      <c r="E80" s="462"/>
      <c r="F80" s="462"/>
      <c r="G80" s="462"/>
      <c r="H80" s="462"/>
      <c r="I80" s="462"/>
      <c r="J80" s="462"/>
      <c r="K80" s="462"/>
      <c r="L80" s="462"/>
      <c r="M80" s="462"/>
      <c r="N80" s="462"/>
      <c r="O80" s="462"/>
      <c r="P80" s="462"/>
      <c r="Q80" s="462"/>
      <c r="R80" s="462"/>
      <c r="S80" s="462"/>
      <c r="T80" s="462"/>
      <c r="U80" s="463"/>
      <c r="V80" s="464" t="s">
        <v>123</v>
      </c>
      <c r="W80" s="464"/>
      <c r="X80" s="464"/>
      <c r="Y80" s="464"/>
      <c r="Z80" s="465">
        <f>SUM(Z77:AG79)</f>
        <v>65071.1</v>
      </c>
      <c r="AA80" s="465"/>
      <c r="AB80" s="465"/>
      <c r="AC80" s="465"/>
      <c r="AD80" s="465"/>
      <c r="AE80" s="465"/>
      <c r="AF80" s="465"/>
      <c r="AG80" s="465"/>
      <c r="AH80" s="466">
        <f>AH77+AH78+AH79</f>
        <v>69514.2</v>
      </c>
      <c r="AI80" s="466"/>
      <c r="AJ80" s="466"/>
      <c r="AK80" s="466"/>
      <c r="AL80" s="466"/>
      <c r="AM80" s="466"/>
      <c r="AN80" s="466"/>
      <c r="AO80" s="14"/>
    </row>
    <row r="81" spans="1:41">
      <c r="A81" s="448" t="s">
        <v>38</v>
      </c>
      <c r="B81" s="448"/>
      <c r="C81" s="448"/>
      <c r="D81" s="448"/>
      <c r="E81" s="448"/>
      <c r="F81" s="448"/>
      <c r="G81" s="448"/>
      <c r="H81" s="448"/>
      <c r="I81" s="448"/>
      <c r="J81" s="448"/>
      <c r="K81" s="448"/>
      <c r="L81" s="448"/>
      <c r="M81" s="448"/>
      <c r="N81" s="448"/>
      <c r="O81" s="448"/>
      <c r="P81" s="448"/>
      <c r="Q81" s="448"/>
      <c r="R81" s="448"/>
      <c r="S81" s="448"/>
      <c r="T81" s="448"/>
      <c r="U81" s="448"/>
      <c r="V81" s="449" t="s">
        <v>124</v>
      </c>
      <c r="W81" s="449"/>
      <c r="X81" s="449"/>
      <c r="Y81" s="449"/>
      <c r="Z81" s="29" t="s">
        <v>52</v>
      </c>
      <c r="AA81" s="428">
        <v>58898.9</v>
      </c>
      <c r="AB81" s="428"/>
      <c r="AC81" s="428"/>
      <c r="AD81" s="428"/>
      <c r="AE81" s="428"/>
      <c r="AF81" s="428"/>
      <c r="AG81" s="30" t="s">
        <v>142</v>
      </c>
      <c r="AH81" s="33" t="s">
        <v>52</v>
      </c>
      <c r="AI81" s="428">
        <v>56614.9</v>
      </c>
      <c r="AJ81" s="428"/>
      <c r="AK81" s="428"/>
      <c r="AL81" s="428"/>
      <c r="AM81" s="428"/>
      <c r="AN81" s="34" t="s">
        <v>142</v>
      </c>
    </row>
    <row r="82" spans="1:41">
      <c r="A82" s="448" t="s">
        <v>39</v>
      </c>
      <c r="B82" s="448"/>
      <c r="C82" s="448"/>
      <c r="D82" s="448"/>
      <c r="E82" s="448"/>
      <c r="F82" s="448"/>
      <c r="G82" s="448"/>
      <c r="H82" s="448"/>
      <c r="I82" s="448"/>
      <c r="J82" s="448"/>
      <c r="K82" s="448"/>
      <c r="L82" s="448"/>
      <c r="M82" s="448"/>
      <c r="N82" s="448"/>
      <c r="O82" s="448"/>
      <c r="P82" s="448"/>
      <c r="Q82" s="448"/>
      <c r="R82" s="448"/>
      <c r="S82" s="448"/>
      <c r="T82" s="448"/>
      <c r="U82" s="448"/>
      <c r="V82" s="449" t="s">
        <v>125</v>
      </c>
      <c r="W82" s="449"/>
      <c r="X82" s="449"/>
      <c r="Y82" s="449"/>
      <c r="Z82" s="29" t="s">
        <v>52</v>
      </c>
      <c r="AA82" s="428">
        <v>5385.2</v>
      </c>
      <c r="AB82" s="428"/>
      <c r="AC82" s="428"/>
      <c r="AD82" s="428"/>
      <c r="AE82" s="428"/>
      <c r="AF82" s="428"/>
      <c r="AG82" s="30" t="s">
        <v>142</v>
      </c>
      <c r="AH82" s="33" t="s">
        <v>52</v>
      </c>
      <c r="AI82" s="460">
        <v>6793.8</v>
      </c>
      <c r="AJ82" s="460"/>
      <c r="AK82" s="460"/>
      <c r="AL82" s="460"/>
      <c r="AM82" s="460"/>
      <c r="AN82" s="34" t="s">
        <v>142</v>
      </c>
    </row>
    <row r="83" spans="1:41">
      <c r="A83" s="448" t="s">
        <v>40</v>
      </c>
      <c r="B83" s="448"/>
      <c r="C83" s="448"/>
      <c r="D83" s="448"/>
      <c r="E83" s="448"/>
      <c r="F83" s="448"/>
      <c r="G83" s="448"/>
      <c r="H83" s="448"/>
      <c r="I83" s="448"/>
      <c r="J83" s="448"/>
      <c r="K83" s="448"/>
      <c r="L83" s="448"/>
      <c r="M83" s="448"/>
      <c r="N83" s="448"/>
      <c r="O83" s="448"/>
      <c r="P83" s="448"/>
      <c r="Q83" s="448"/>
      <c r="R83" s="448"/>
      <c r="S83" s="448"/>
      <c r="T83" s="448"/>
      <c r="U83" s="448"/>
      <c r="V83" s="447" t="s">
        <v>126</v>
      </c>
      <c r="W83" s="447"/>
      <c r="X83" s="447"/>
      <c r="Y83" s="447"/>
      <c r="Z83" s="29" t="s">
        <v>52</v>
      </c>
      <c r="AA83" s="459"/>
      <c r="AB83" s="459"/>
      <c r="AC83" s="459"/>
      <c r="AD83" s="459"/>
      <c r="AE83" s="459"/>
      <c r="AF83" s="459"/>
      <c r="AG83" s="30" t="s">
        <v>142</v>
      </c>
      <c r="AH83" s="33" t="s">
        <v>52</v>
      </c>
      <c r="AI83" s="460"/>
      <c r="AJ83" s="460"/>
      <c r="AK83" s="460"/>
      <c r="AL83" s="460"/>
      <c r="AM83" s="460"/>
      <c r="AN83" s="34" t="s">
        <v>142</v>
      </c>
    </row>
    <row r="84" spans="1:41">
      <c r="A84" s="461" t="s">
        <v>118</v>
      </c>
      <c r="B84" s="462"/>
      <c r="C84" s="462"/>
      <c r="D84" s="462"/>
      <c r="E84" s="462"/>
      <c r="F84" s="462"/>
      <c r="G84" s="462"/>
      <c r="H84" s="462"/>
      <c r="I84" s="462"/>
      <c r="J84" s="462"/>
      <c r="K84" s="462"/>
      <c r="L84" s="462"/>
      <c r="M84" s="462"/>
      <c r="N84" s="462"/>
      <c r="O84" s="462"/>
      <c r="P84" s="462"/>
      <c r="Q84" s="462"/>
      <c r="R84" s="462"/>
      <c r="S84" s="462"/>
      <c r="T84" s="462"/>
      <c r="U84" s="463"/>
      <c r="V84" s="474" t="s">
        <v>127</v>
      </c>
      <c r="W84" s="474"/>
      <c r="X84" s="474"/>
      <c r="Y84" s="474"/>
      <c r="Z84" s="29" t="s">
        <v>52</v>
      </c>
      <c r="AA84" s="478">
        <f>SUM(AA81:AF83)</f>
        <v>64284.1</v>
      </c>
      <c r="AB84" s="478"/>
      <c r="AC84" s="478"/>
      <c r="AD84" s="478"/>
      <c r="AE84" s="478"/>
      <c r="AF84" s="478"/>
      <c r="AG84" s="30" t="s">
        <v>142</v>
      </c>
      <c r="AH84" s="35" t="s">
        <v>143</v>
      </c>
      <c r="AI84" s="479">
        <f>SUM(AI81:AM83)</f>
        <v>63408.700000000004</v>
      </c>
      <c r="AJ84" s="479"/>
      <c r="AK84" s="479"/>
      <c r="AL84" s="479"/>
      <c r="AM84" s="479"/>
      <c r="AN84" s="36" t="s">
        <v>142</v>
      </c>
      <c r="AO84" s="19"/>
    </row>
    <row r="85" spans="1:41">
      <c r="A85" s="448" t="s">
        <v>141</v>
      </c>
      <c r="B85" s="448"/>
      <c r="C85" s="448"/>
      <c r="D85" s="448"/>
      <c r="E85" s="448"/>
      <c r="F85" s="448"/>
      <c r="G85" s="448"/>
      <c r="H85" s="448"/>
      <c r="I85" s="448"/>
      <c r="J85" s="448"/>
      <c r="K85" s="448"/>
      <c r="L85" s="448"/>
      <c r="M85" s="448"/>
      <c r="N85" s="448"/>
      <c r="O85" s="448"/>
      <c r="P85" s="448"/>
      <c r="Q85" s="448"/>
      <c r="R85" s="448"/>
      <c r="S85" s="448"/>
      <c r="T85" s="448"/>
      <c r="U85" s="448"/>
      <c r="V85" s="447" t="s">
        <v>128</v>
      </c>
      <c r="W85" s="447"/>
      <c r="X85" s="447"/>
      <c r="Y85" s="447"/>
      <c r="Z85" s="436">
        <f>Z80-AA84</f>
        <v>787</v>
      </c>
      <c r="AA85" s="418"/>
      <c r="AB85" s="418"/>
      <c r="AC85" s="418"/>
      <c r="AD85" s="418"/>
      <c r="AE85" s="418"/>
      <c r="AF85" s="418"/>
      <c r="AG85" s="418"/>
      <c r="AH85" s="480">
        <f>AH80-AI84</f>
        <v>6105.4999999999927</v>
      </c>
      <c r="AI85" s="480"/>
      <c r="AJ85" s="480"/>
      <c r="AK85" s="480"/>
      <c r="AL85" s="480"/>
      <c r="AM85" s="480"/>
      <c r="AN85" s="480"/>
      <c r="AO85" s="13"/>
    </row>
    <row r="86" spans="1:41">
      <c r="A86" s="448" t="s">
        <v>41</v>
      </c>
      <c r="B86" s="448"/>
      <c r="C86" s="448"/>
      <c r="D86" s="448"/>
      <c r="E86" s="448"/>
      <c r="F86" s="448"/>
      <c r="G86" s="448"/>
      <c r="H86" s="448"/>
      <c r="I86" s="448"/>
      <c r="J86" s="448"/>
      <c r="K86" s="448"/>
      <c r="L86" s="448"/>
      <c r="M86" s="448"/>
      <c r="N86" s="448"/>
      <c r="O86" s="448"/>
      <c r="P86" s="448"/>
      <c r="Q86" s="448"/>
      <c r="R86" s="448"/>
      <c r="S86" s="448"/>
      <c r="T86" s="448"/>
      <c r="U86" s="448"/>
      <c r="V86" s="447" t="s">
        <v>129</v>
      </c>
      <c r="W86" s="447"/>
      <c r="X86" s="447"/>
      <c r="Y86" s="447"/>
      <c r="Z86" s="29" t="s">
        <v>52</v>
      </c>
      <c r="AA86" s="472"/>
      <c r="AB86" s="472"/>
      <c r="AC86" s="472"/>
      <c r="AD86" s="472"/>
      <c r="AE86" s="472"/>
      <c r="AF86" s="472"/>
      <c r="AG86" s="30" t="s">
        <v>142</v>
      </c>
      <c r="AH86" s="450" t="s">
        <v>52</v>
      </c>
      <c r="AI86" s="451"/>
      <c r="AJ86" s="451"/>
      <c r="AK86" s="451"/>
      <c r="AL86" s="451"/>
      <c r="AM86" s="451"/>
      <c r="AN86" s="452"/>
      <c r="AO86" s="13"/>
    </row>
    <row r="87" spans="1:41">
      <c r="A87" s="473" t="s">
        <v>119</v>
      </c>
      <c r="B87" s="462"/>
      <c r="C87" s="462"/>
      <c r="D87" s="462"/>
      <c r="E87" s="462"/>
      <c r="F87" s="462"/>
      <c r="G87" s="462"/>
      <c r="H87" s="462"/>
      <c r="I87" s="462"/>
      <c r="J87" s="462"/>
      <c r="K87" s="462"/>
      <c r="L87" s="462"/>
      <c r="M87" s="462"/>
      <c r="N87" s="462"/>
      <c r="O87" s="462"/>
      <c r="P87" s="462"/>
      <c r="Q87" s="462"/>
      <c r="R87" s="462"/>
      <c r="S87" s="462"/>
      <c r="T87" s="462"/>
      <c r="U87" s="463"/>
      <c r="V87" s="474" t="s">
        <v>130</v>
      </c>
      <c r="W87" s="474"/>
      <c r="X87" s="474"/>
      <c r="Y87" s="474"/>
      <c r="Z87" s="475">
        <f>Z85-AA86</f>
        <v>787</v>
      </c>
      <c r="AA87" s="476"/>
      <c r="AB87" s="476"/>
      <c r="AC87" s="476"/>
      <c r="AD87" s="476"/>
      <c r="AE87" s="476"/>
      <c r="AF87" s="476"/>
      <c r="AG87" s="477"/>
      <c r="AH87" s="466">
        <f>AH85</f>
        <v>6105.4999999999927</v>
      </c>
      <c r="AI87" s="466"/>
      <c r="AJ87" s="466"/>
      <c r="AK87" s="466"/>
      <c r="AL87" s="466"/>
      <c r="AM87" s="466"/>
      <c r="AN87" s="466"/>
      <c r="AO87" s="13"/>
    </row>
    <row r="89" spans="1:41">
      <c r="B89" s="385" t="s">
        <v>46</v>
      </c>
      <c r="C89" s="385"/>
      <c r="D89" s="385"/>
      <c r="E89" s="385"/>
      <c r="F89" s="385"/>
      <c r="G89" s="385"/>
      <c r="H89" s="385"/>
      <c r="I89" s="385"/>
      <c r="Q89" s="27"/>
      <c r="R89" s="27"/>
      <c r="S89" s="27"/>
      <c r="T89" s="27"/>
      <c r="U89" s="467"/>
      <c r="V89" s="467"/>
      <c r="W89" s="467"/>
      <c r="X89" s="467"/>
      <c r="AH89" s="468" t="s">
        <v>151</v>
      </c>
      <c r="AI89" s="468"/>
      <c r="AJ89" s="468"/>
      <c r="AK89" s="468"/>
      <c r="AL89" s="468"/>
      <c r="AM89" s="468"/>
    </row>
    <row r="90" spans="1:41">
      <c r="Q90" s="27"/>
      <c r="R90" s="27"/>
      <c r="S90" s="27"/>
      <c r="T90" s="27"/>
      <c r="U90" s="469" t="s">
        <v>49</v>
      </c>
      <c r="V90" s="469"/>
      <c r="W90" s="469"/>
      <c r="X90" s="469"/>
      <c r="AH90" s="470" t="s">
        <v>48</v>
      </c>
      <c r="AI90" s="470"/>
      <c r="AJ90" s="470"/>
      <c r="AK90" s="470"/>
      <c r="AL90" s="470"/>
      <c r="AM90" s="470"/>
    </row>
    <row r="91" spans="1:41">
      <c r="Q91" s="27"/>
      <c r="R91" s="27"/>
      <c r="S91" s="27"/>
      <c r="T91" s="27"/>
      <c r="U91" s="385"/>
      <c r="V91" s="385"/>
      <c r="W91" s="385"/>
      <c r="X91" s="385"/>
      <c r="AI91" s="471"/>
      <c r="AJ91" s="471"/>
      <c r="AK91" s="471"/>
      <c r="AL91" s="471"/>
      <c r="AM91" s="471"/>
    </row>
    <row r="92" spans="1:41">
      <c r="B92" s="385" t="s">
        <v>47</v>
      </c>
      <c r="C92" s="385"/>
      <c r="D92" s="385"/>
      <c r="E92" s="385"/>
      <c r="F92" s="385"/>
      <c r="G92" s="385"/>
      <c r="H92" s="385"/>
      <c r="I92" s="385"/>
      <c r="Q92" s="27"/>
      <c r="R92" s="27"/>
      <c r="S92" s="27"/>
      <c r="T92" s="27"/>
      <c r="U92" s="467"/>
      <c r="V92" s="467"/>
      <c r="W92" s="467"/>
      <c r="X92" s="467"/>
      <c r="AH92" s="468" t="s">
        <v>152</v>
      </c>
      <c r="AI92" s="468"/>
      <c r="AJ92" s="468"/>
      <c r="AK92" s="468"/>
      <c r="AL92" s="468"/>
      <c r="AM92" s="468"/>
    </row>
    <row r="93" spans="1:41">
      <c r="Q93" s="27"/>
      <c r="R93" s="27"/>
      <c r="S93" s="27"/>
      <c r="T93" s="27"/>
      <c r="U93" s="469" t="s">
        <v>49</v>
      </c>
      <c r="V93" s="469"/>
      <c r="W93" s="469"/>
      <c r="X93" s="469"/>
      <c r="AH93" s="470" t="s">
        <v>48</v>
      </c>
      <c r="AI93" s="470"/>
      <c r="AJ93" s="470"/>
      <c r="AK93" s="470"/>
      <c r="AL93" s="470"/>
      <c r="AM93" s="470"/>
    </row>
  </sheetData>
  <mergeCells count="299">
    <mergeCell ref="A86:U86"/>
    <mergeCell ref="V86:Y86"/>
    <mergeCell ref="AA86:AF86"/>
    <mergeCell ref="AH86:AN86"/>
    <mergeCell ref="A87:U87"/>
    <mergeCell ref="V87:Y87"/>
    <mergeCell ref="Z87:AG87"/>
    <mergeCell ref="AH87:AN87"/>
    <mergeCell ref="A84:U84"/>
    <mergeCell ref="V84:Y84"/>
    <mergeCell ref="AA84:AF84"/>
    <mergeCell ref="AI84:AM84"/>
    <mergeCell ref="A85:U85"/>
    <mergeCell ref="V85:Y85"/>
    <mergeCell ref="Z85:AG85"/>
    <mergeCell ref="AH85:AN85"/>
    <mergeCell ref="B92:I92"/>
    <mergeCell ref="U92:X92"/>
    <mergeCell ref="AH92:AM92"/>
    <mergeCell ref="U93:X93"/>
    <mergeCell ref="AH93:AM93"/>
    <mergeCell ref="B89:I89"/>
    <mergeCell ref="U89:X89"/>
    <mergeCell ref="AH89:AM89"/>
    <mergeCell ref="U90:X90"/>
    <mergeCell ref="AH90:AM90"/>
    <mergeCell ref="U91:X91"/>
    <mergeCell ref="AI91:AM91"/>
    <mergeCell ref="A82:U82"/>
    <mergeCell ref="V82:Y82"/>
    <mergeCell ref="AA82:AF82"/>
    <mergeCell ref="A83:U83"/>
    <mergeCell ref="V83:Y83"/>
    <mergeCell ref="AA83:AF83"/>
    <mergeCell ref="AI82:AM82"/>
    <mergeCell ref="AI83:AM83"/>
    <mergeCell ref="A80:U80"/>
    <mergeCell ref="V80:Y80"/>
    <mergeCell ref="Z80:AG80"/>
    <mergeCell ref="AH80:AN80"/>
    <mergeCell ref="A81:U81"/>
    <mergeCell ref="V81:Y81"/>
    <mergeCell ref="AA81:AF81"/>
    <mergeCell ref="A78:U78"/>
    <mergeCell ref="V78:Y78"/>
    <mergeCell ref="Z78:AG78"/>
    <mergeCell ref="AH78:AN78"/>
    <mergeCell ref="A79:U79"/>
    <mergeCell ref="V79:Y79"/>
    <mergeCell ref="Z79:AG79"/>
    <mergeCell ref="AH79:AN79"/>
    <mergeCell ref="AI81:AM81"/>
    <mergeCell ref="A76:U76"/>
    <mergeCell ref="V76:Y76"/>
    <mergeCell ref="Z76:AG76"/>
    <mergeCell ref="AH76:AN76"/>
    <mergeCell ref="A77:U77"/>
    <mergeCell ref="V77:Y77"/>
    <mergeCell ref="Z77:AG77"/>
    <mergeCell ref="AH77:AN77"/>
    <mergeCell ref="A70:AN70"/>
    <mergeCell ref="A71:AN71"/>
    <mergeCell ref="Z72:AG72"/>
    <mergeCell ref="Z73:AG73"/>
    <mergeCell ref="AH73:AN73"/>
    <mergeCell ref="A75:U75"/>
    <mergeCell ref="V75:Y75"/>
    <mergeCell ref="Z75:AG75"/>
    <mergeCell ref="AH75:AN75"/>
    <mergeCell ref="A67:U67"/>
    <mergeCell ref="V67:Y67"/>
    <mergeCell ref="Z67:AG67"/>
    <mergeCell ref="AH67:AN67"/>
    <mergeCell ref="A68:U68"/>
    <mergeCell ref="V68:Y68"/>
    <mergeCell ref="Z68:AG68"/>
    <mergeCell ref="AH68:AN68"/>
    <mergeCell ref="A65:U65"/>
    <mergeCell ref="V65:Y65"/>
    <mergeCell ref="Z65:AG65"/>
    <mergeCell ref="AH65:AN65"/>
    <mergeCell ref="A66:U66"/>
    <mergeCell ref="V66:Y66"/>
    <mergeCell ref="Z66:AG66"/>
    <mergeCell ref="AH66:AN66"/>
    <mergeCell ref="A63:U63"/>
    <mergeCell ref="V63:Y63"/>
    <mergeCell ref="Z63:AG63"/>
    <mergeCell ref="AH63:AN63"/>
    <mergeCell ref="A64:U64"/>
    <mergeCell ref="V64:Y64"/>
    <mergeCell ref="Z64:AG64"/>
    <mergeCell ref="AH64:AN64"/>
    <mergeCell ref="A61:U61"/>
    <mergeCell ref="V61:Y61"/>
    <mergeCell ref="Z61:AG61"/>
    <mergeCell ref="AH61:AN61"/>
    <mergeCell ref="A62:U62"/>
    <mergeCell ref="V62:Y62"/>
    <mergeCell ref="Z62:AG62"/>
    <mergeCell ref="AH62:AN62"/>
    <mergeCell ref="A59:U59"/>
    <mergeCell ref="V59:Y59"/>
    <mergeCell ref="Z59:AG59"/>
    <mergeCell ref="AH59:AN59"/>
    <mergeCell ref="A60:U60"/>
    <mergeCell ref="V60:Y60"/>
    <mergeCell ref="Z60:AG60"/>
    <mergeCell ref="AH60:AN60"/>
    <mergeCell ref="A57:U57"/>
    <mergeCell ref="V57:Y57"/>
    <mergeCell ref="Z57:AG57"/>
    <mergeCell ref="AH57:AN57"/>
    <mergeCell ref="A58:U58"/>
    <mergeCell ref="V58:Y58"/>
    <mergeCell ref="Z58:AG58"/>
    <mergeCell ref="AH58:AN58"/>
    <mergeCell ref="A55:U55"/>
    <mergeCell ref="V55:Y55"/>
    <mergeCell ref="Z55:AG55"/>
    <mergeCell ref="AH55:AN55"/>
    <mergeCell ref="A56:U56"/>
    <mergeCell ref="V56:Y56"/>
    <mergeCell ref="Z56:AG56"/>
    <mergeCell ref="AH56:AN56"/>
    <mergeCell ref="A53:U53"/>
    <mergeCell ref="V53:Y53"/>
    <mergeCell ref="Z53:AG53"/>
    <mergeCell ref="AH53:AN53"/>
    <mergeCell ref="A54:U54"/>
    <mergeCell ref="V54:Y54"/>
    <mergeCell ref="Z54:AG54"/>
    <mergeCell ref="AH54:AN54"/>
    <mergeCell ref="A51:U51"/>
    <mergeCell ref="V51:Y51"/>
    <mergeCell ref="Z51:AG51"/>
    <mergeCell ref="AH51:AN51"/>
    <mergeCell ref="A52:U52"/>
    <mergeCell ref="V52:Y52"/>
    <mergeCell ref="Z52:AG52"/>
    <mergeCell ref="AH52:AN52"/>
    <mergeCell ref="A49:U49"/>
    <mergeCell ref="V49:Y49"/>
    <mergeCell ref="Z49:AG49"/>
    <mergeCell ref="AH49:AN49"/>
    <mergeCell ref="A50:U50"/>
    <mergeCell ref="V50:Y50"/>
    <mergeCell ref="Z50:AG50"/>
    <mergeCell ref="AH50:AN50"/>
    <mergeCell ref="A47:U47"/>
    <mergeCell ref="V47:Y47"/>
    <mergeCell ref="Z47:AG47"/>
    <mergeCell ref="AH47:AN47"/>
    <mergeCell ref="A48:U48"/>
    <mergeCell ref="V48:Y48"/>
    <mergeCell ref="Z48:AG48"/>
    <mergeCell ref="AH48:AN48"/>
    <mergeCell ref="A45:U45"/>
    <mergeCell ref="V45:Y45"/>
    <mergeCell ref="Z45:AG45"/>
    <mergeCell ref="AH45:AN45"/>
    <mergeCell ref="A46:U46"/>
    <mergeCell ref="V46:Y46"/>
    <mergeCell ref="Z46:AG46"/>
    <mergeCell ref="AH46:AN46"/>
    <mergeCell ref="A42:U42"/>
    <mergeCell ref="V42:Y42"/>
    <mergeCell ref="Z42:AG42"/>
    <mergeCell ref="AH42:AN42"/>
    <mergeCell ref="A43:U43"/>
    <mergeCell ref="V43:Y43"/>
    <mergeCell ref="Z43:AG43"/>
    <mergeCell ref="AH43:AN43"/>
    <mergeCell ref="A40:U40"/>
    <mergeCell ref="V40:Y40"/>
    <mergeCell ref="Z40:AG40"/>
    <mergeCell ref="AH40:AN40"/>
    <mergeCell ref="A41:U41"/>
    <mergeCell ref="V41:Y41"/>
    <mergeCell ref="Z41:AG41"/>
    <mergeCell ref="AH41:AN41"/>
    <mergeCell ref="A38:U38"/>
    <mergeCell ref="V38:Y38"/>
    <mergeCell ref="Z38:AG38"/>
    <mergeCell ref="AH38:AN38"/>
    <mergeCell ref="A39:U39"/>
    <mergeCell ref="V39:Y39"/>
    <mergeCell ref="Z39:AG39"/>
    <mergeCell ref="AH39:AN39"/>
    <mergeCell ref="A36:U36"/>
    <mergeCell ref="V36:Y36"/>
    <mergeCell ref="Z36:AG36"/>
    <mergeCell ref="AH36:AN36"/>
    <mergeCell ref="A37:U37"/>
    <mergeCell ref="V37:Y37"/>
    <mergeCell ref="Z37:AG37"/>
    <mergeCell ref="AH37:AN37"/>
    <mergeCell ref="A34:U34"/>
    <mergeCell ref="V34:Y34"/>
    <mergeCell ref="Z34:AG34"/>
    <mergeCell ref="AH34:AN34"/>
    <mergeCell ref="A35:U35"/>
    <mergeCell ref="V35:Y35"/>
    <mergeCell ref="Z35:AG35"/>
    <mergeCell ref="AH35:AN35"/>
    <mergeCell ref="A32:U32"/>
    <mergeCell ref="V32:Y32"/>
    <mergeCell ref="Z32:AG32"/>
    <mergeCell ref="AH32:AN32"/>
    <mergeCell ref="A33:U33"/>
    <mergeCell ref="V33:Y33"/>
    <mergeCell ref="Z33:AG33"/>
    <mergeCell ref="AH33:AN33"/>
    <mergeCell ref="A30:U30"/>
    <mergeCell ref="V30:Y30"/>
    <mergeCell ref="Z30:AG30"/>
    <mergeCell ref="AH30:AN30"/>
    <mergeCell ref="A31:U31"/>
    <mergeCell ref="V31:Y31"/>
    <mergeCell ref="Z31:AG31"/>
    <mergeCell ref="AH31:AN31"/>
    <mergeCell ref="A28:U28"/>
    <mergeCell ref="V28:Y28"/>
    <mergeCell ref="Z28:AG28"/>
    <mergeCell ref="AH28:AN28"/>
    <mergeCell ref="A29:U29"/>
    <mergeCell ref="V29:Y29"/>
    <mergeCell ref="Z29:AG29"/>
    <mergeCell ref="AH29:AN29"/>
    <mergeCell ref="A26:U26"/>
    <mergeCell ref="V26:Y26"/>
    <mergeCell ref="Z26:AG26"/>
    <mergeCell ref="AH26:AN26"/>
    <mergeCell ref="A27:U27"/>
    <mergeCell ref="V27:Y27"/>
    <mergeCell ref="Z27:AG27"/>
    <mergeCell ref="AH27:AN27"/>
    <mergeCell ref="A24:U24"/>
    <mergeCell ref="V24:Y24"/>
    <mergeCell ref="Z24:AG24"/>
    <mergeCell ref="AH24:AN24"/>
    <mergeCell ref="A25:U25"/>
    <mergeCell ref="V25:Y25"/>
    <mergeCell ref="Z25:AG25"/>
    <mergeCell ref="AH25:AN25"/>
    <mergeCell ref="A22:U22"/>
    <mergeCell ref="V22:Y22"/>
    <mergeCell ref="Z22:AG22"/>
    <mergeCell ref="AH22:AN22"/>
    <mergeCell ref="A23:U23"/>
    <mergeCell ref="V23:Y23"/>
    <mergeCell ref="Z23:AG23"/>
    <mergeCell ref="AH23:AN23"/>
    <mergeCell ref="A20:U20"/>
    <mergeCell ref="V20:Y20"/>
    <mergeCell ref="Z20:AG20"/>
    <mergeCell ref="AH20:AN20"/>
    <mergeCell ref="A21:U21"/>
    <mergeCell ref="V21:Y21"/>
    <mergeCell ref="Z21:AG21"/>
    <mergeCell ref="AH21:AN21"/>
    <mergeCell ref="A16:AN16"/>
    <mergeCell ref="A18:U18"/>
    <mergeCell ref="V18:Y18"/>
    <mergeCell ref="Z18:AG18"/>
    <mergeCell ref="AH18:AN18"/>
    <mergeCell ref="A19:U19"/>
    <mergeCell ref="V19:Y19"/>
    <mergeCell ref="Z19:AG19"/>
    <mergeCell ref="AH19:AN19"/>
    <mergeCell ref="A11:M11"/>
    <mergeCell ref="N11:Z11"/>
    <mergeCell ref="A12:Z12"/>
    <mergeCell ref="A13:F13"/>
    <mergeCell ref="Z15:AG15"/>
    <mergeCell ref="AH15:AN15"/>
    <mergeCell ref="A9:I9"/>
    <mergeCell ref="J9:Z9"/>
    <mergeCell ref="AB9:AG9"/>
    <mergeCell ref="AI9:AN9"/>
    <mergeCell ref="A10:M10"/>
    <mergeCell ref="N10:Z10"/>
    <mergeCell ref="AB10:AG10"/>
    <mergeCell ref="AI10:AN10"/>
    <mergeCell ref="A7:F7"/>
    <mergeCell ref="G7:Z7"/>
    <mergeCell ref="AB7:AG7"/>
    <mergeCell ref="AI7:AN7"/>
    <mergeCell ref="A8:D8"/>
    <mergeCell ref="E8:Z8"/>
    <mergeCell ref="AB8:AG8"/>
    <mergeCell ref="AI8:AN8"/>
    <mergeCell ref="W1:AN1"/>
    <mergeCell ref="A3:AN3"/>
    <mergeCell ref="A4:AN4"/>
    <mergeCell ref="AI5:AN5"/>
    <mergeCell ref="A6:AF6"/>
    <mergeCell ref="AI6:AK6"/>
    <mergeCell ref="AM6:AN6"/>
  </mergeCells>
  <pageMargins left="0.7" right="0.09" top="0.42" bottom="0.03" header="0.1" footer="0"/>
  <pageSetup paperSize="9"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dimension ref="A1:AB248"/>
  <sheetViews>
    <sheetView zoomScale="40" zoomScaleNormal="40" workbookViewId="0">
      <selection sqref="A1:S60"/>
    </sheetView>
  </sheetViews>
  <sheetFormatPr defaultColWidth="8.54296875" defaultRowHeight="18"/>
  <cols>
    <col min="1" max="1" width="16.453125" style="39" customWidth="1"/>
    <col min="2" max="2" width="14.54296875" style="42" customWidth="1"/>
    <col min="3" max="3" width="42.54296875" style="41" customWidth="1"/>
    <col min="4" max="4" width="23.1796875" style="43" customWidth="1"/>
    <col min="5" max="5" width="23.54296875" style="43" customWidth="1"/>
    <col min="6" max="6" width="25" style="43" customWidth="1"/>
    <col min="7" max="7" width="20.453125" style="43" customWidth="1"/>
    <col min="8" max="8" width="22.81640625" style="44" customWidth="1"/>
    <col min="9" max="9" width="21.54296875" style="44" customWidth="1"/>
    <col min="10" max="10" width="23.453125" style="44" customWidth="1"/>
    <col min="11" max="12" width="24.1796875" style="44" customWidth="1"/>
    <col min="13" max="13" width="22" style="44" customWidth="1"/>
    <col min="14" max="14" width="23.453125" style="44" customWidth="1"/>
    <col min="15" max="17" width="24.54296875" style="60" customWidth="1"/>
    <col min="18" max="18" width="15.453125" style="60" customWidth="1"/>
    <col min="19" max="19" width="21.1796875" style="61" customWidth="1"/>
    <col min="20" max="28" width="8.54296875" style="40"/>
    <col min="29" max="221" width="8.54296875" style="41"/>
    <col min="222" max="222" width="78.54296875" style="41" customWidth="1"/>
    <col min="223" max="225" width="19.453125" style="41" customWidth="1"/>
    <col min="226" max="243" width="8.54296875" style="41"/>
    <col min="244" max="244" width="16.453125" style="41" customWidth="1"/>
    <col min="245" max="245" width="14.54296875" style="41" customWidth="1"/>
    <col min="246" max="246" width="42.54296875" style="41" customWidth="1"/>
    <col min="247" max="247" width="23.1796875" style="41" customWidth="1"/>
    <col min="248" max="248" width="23.54296875" style="41" customWidth="1"/>
    <col min="249" max="249" width="25" style="41" customWidth="1"/>
    <col min="250" max="250" width="20.453125" style="41" customWidth="1"/>
    <col min="251" max="251" width="22.81640625" style="41" customWidth="1"/>
    <col min="252" max="252" width="21.54296875" style="41" customWidth="1"/>
    <col min="253" max="253" width="23.453125" style="41" customWidth="1"/>
    <col min="254" max="255" width="24.1796875" style="41" customWidth="1"/>
    <col min="256" max="256" width="22" style="41" customWidth="1"/>
    <col min="257" max="257" width="23.453125" style="41" customWidth="1"/>
    <col min="258" max="260" width="24.54296875" style="41" customWidth="1"/>
    <col min="261" max="261" width="15.453125" style="41" customWidth="1"/>
    <col min="262" max="262" width="21.1796875" style="41" customWidth="1"/>
    <col min="263" max="264" width="18.54296875" style="41" customWidth="1"/>
    <col min="265" max="265" width="15.54296875" style="41" customWidth="1"/>
    <col min="266" max="266" width="24" style="41" customWidth="1"/>
    <col min="267" max="271" width="15.54296875" style="41" customWidth="1"/>
    <col min="272" max="272" width="21.54296875" style="41" customWidth="1"/>
    <col min="273" max="273" width="8.54296875" style="41"/>
    <col min="274" max="274" width="20.453125" style="41" customWidth="1"/>
    <col min="275" max="477" width="8.54296875" style="41"/>
    <col min="478" max="478" width="78.54296875" style="41" customWidth="1"/>
    <col min="479" max="481" width="19.453125" style="41" customWidth="1"/>
    <col min="482" max="499" width="8.54296875" style="41"/>
    <col min="500" max="500" width="16.453125" style="41" customWidth="1"/>
    <col min="501" max="501" width="14.54296875" style="41" customWidth="1"/>
    <col min="502" max="502" width="42.54296875" style="41" customWidth="1"/>
    <col min="503" max="503" width="23.1796875" style="41" customWidth="1"/>
    <col min="504" max="504" width="23.54296875" style="41" customWidth="1"/>
    <col min="505" max="505" width="25" style="41" customWidth="1"/>
    <col min="506" max="506" width="20.453125" style="41" customWidth="1"/>
    <col min="507" max="507" width="22.81640625" style="41" customWidth="1"/>
    <col min="508" max="508" width="21.54296875" style="41" customWidth="1"/>
    <col min="509" max="509" width="23.453125" style="41" customWidth="1"/>
    <col min="510" max="511" width="24.1796875" style="41" customWidth="1"/>
    <col min="512" max="512" width="22" style="41" customWidth="1"/>
    <col min="513" max="513" width="23.453125" style="41" customWidth="1"/>
    <col min="514" max="516" width="24.54296875" style="41" customWidth="1"/>
    <col min="517" max="517" width="15.453125" style="41" customWidth="1"/>
    <col min="518" max="518" width="21.1796875" style="41" customWidth="1"/>
    <col min="519" max="520" width="18.54296875" style="41" customWidth="1"/>
    <col min="521" max="521" width="15.54296875" style="41" customWidth="1"/>
    <col min="522" max="522" width="24" style="41" customWidth="1"/>
    <col min="523" max="527" width="15.54296875" style="41" customWidth="1"/>
    <col min="528" max="528" width="21.54296875" style="41" customWidth="1"/>
    <col min="529" max="529" width="8.54296875" style="41"/>
    <col min="530" max="530" width="20.453125" style="41" customWidth="1"/>
    <col min="531" max="733" width="8.54296875" style="41"/>
    <col min="734" max="734" width="78.54296875" style="41" customWidth="1"/>
    <col min="735" max="737" width="19.453125" style="41" customWidth="1"/>
    <col min="738" max="755" width="8.54296875" style="41"/>
    <col min="756" max="756" width="16.453125" style="41" customWidth="1"/>
    <col min="757" max="757" width="14.54296875" style="41" customWidth="1"/>
    <col min="758" max="758" width="42.54296875" style="41" customWidth="1"/>
    <col min="759" max="759" width="23.1796875" style="41" customWidth="1"/>
    <col min="760" max="760" width="23.54296875" style="41" customWidth="1"/>
    <col min="761" max="761" width="25" style="41" customWidth="1"/>
    <col min="762" max="762" width="20.453125" style="41" customWidth="1"/>
    <col min="763" max="763" width="22.81640625" style="41" customWidth="1"/>
    <col min="764" max="764" width="21.54296875" style="41" customWidth="1"/>
    <col min="765" max="765" width="23.453125" style="41" customWidth="1"/>
    <col min="766" max="767" width="24.1796875" style="41" customWidth="1"/>
    <col min="768" max="768" width="22" style="41" customWidth="1"/>
    <col min="769" max="769" width="23.453125" style="41" customWidth="1"/>
    <col min="770" max="772" width="24.54296875" style="41" customWidth="1"/>
    <col min="773" max="773" width="15.453125" style="41" customWidth="1"/>
    <col min="774" max="774" width="21.1796875" style="41" customWidth="1"/>
    <col min="775" max="776" width="18.54296875" style="41" customWidth="1"/>
    <col min="777" max="777" width="15.54296875" style="41" customWidth="1"/>
    <col min="778" max="778" width="24" style="41" customWidth="1"/>
    <col min="779" max="783" width="15.54296875" style="41" customWidth="1"/>
    <col min="784" max="784" width="21.54296875" style="41" customWidth="1"/>
    <col min="785" max="785" width="8.54296875" style="41"/>
    <col min="786" max="786" width="20.453125" style="41" customWidth="1"/>
    <col min="787" max="989" width="8.54296875" style="41"/>
    <col min="990" max="990" width="78.54296875" style="41" customWidth="1"/>
    <col min="991" max="993" width="19.453125" style="41" customWidth="1"/>
    <col min="994" max="1011" width="8.54296875" style="41"/>
    <col min="1012" max="1012" width="16.453125" style="41" customWidth="1"/>
    <col min="1013" max="1013" width="14.54296875" style="41" customWidth="1"/>
    <col min="1014" max="1014" width="42.54296875" style="41" customWidth="1"/>
    <col min="1015" max="1015" width="23.1796875" style="41" customWidth="1"/>
    <col min="1016" max="1016" width="23.54296875" style="41" customWidth="1"/>
    <col min="1017" max="1017" width="25" style="41" customWidth="1"/>
    <col min="1018" max="1018" width="20.453125" style="41" customWidth="1"/>
    <col min="1019" max="1019" width="22.81640625" style="41" customWidth="1"/>
    <col min="1020" max="1020" width="21.54296875" style="41" customWidth="1"/>
    <col min="1021" max="1021" width="23.453125" style="41" customWidth="1"/>
    <col min="1022" max="1023" width="24.1796875" style="41" customWidth="1"/>
    <col min="1024" max="1024" width="22" style="41" customWidth="1"/>
    <col min="1025" max="1025" width="23.453125" style="41" customWidth="1"/>
    <col min="1026" max="1028" width="24.54296875" style="41" customWidth="1"/>
    <col min="1029" max="1029" width="15.453125" style="41" customWidth="1"/>
    <col min="1030" max="1030" width="21.1796875" style="41" customWidth="1"/>
    <col min="1031" max="1032" width="18.54296875" style="41" customWidth="1"/>
    <col min="1033" max="1033" width="15.54296875" style="41" customWidth="1"/>
    <col min="1034" max="1034" width="24" style="41" customWidth="1"/>
    <col min="1035" max="1039" width="15.54296875" style="41" customWidth="1"/>
    <col min="1040" max="1040" width="21.54296875" style="41" customWidth="1"/>
    <col min="1041" max="1041" width="8.54296875" style="41"/>
    <col min="1042" max="1042" width="20.453125" style="41" customWidth="1"/>
    <col min="1043" max="1245" width="8.54296875" style="41"/>
    <col min="1246" max="1246" width="78.54296875" style="41" customWidth="1"/>
    <col min="1247" max="1249" width="19.453125" style="41" customWidth="1"/>
    <col min="1250" max="1267" width="8.54296875" style="41"/>
    <col min="1268" max="1268" width="16.453125" style="41" customWidth="1"/>
    <col min="1269" max="1269" width="14.54296875" style="41" customWidth="1"/>
    <col min="1270" max="1270" width="42.54296875" style="41" customWidth="1"/>
    <col min="1271" max="1271" width="23.1796875" style="41" customWidth="1"/>
    <col min="1272" max="1272" width="23.54296875" style="41" customWidth="1"/>
    <col min="1273" max="1273" width="25" style="41" customWidth="1"/>
    <col min="1274" max="1274" width="20.453125" style="41" customWidth="1"/>
    <col min="1275" max="1275" width="22.81640625" style="41" customWidth="1"/>
    <col min="1276" max="1276" width="21.54296875" style="41" customWidth="1"/>
    <col min="1277" max="1277" width="23.453125" style="41" customWidth="1"/>
    <col min="1278" max="1279" width="24.1796875" style="41" customWidth="1"/>
    <col min="1280" max="1280" width="22" style="41" customWidth="1"/>
    <col min="1281" max="1281" width="23.453125" style="41" customWidth="1"/>
    <col min="1282" max="1284" width="24.54296875" style="41" customWidth="1"/>
    <col min="1285" max="1285" width="15.453125" style="41" customWidth="1"/>
    <col min="1286" max="1286" width="21.1796875" style="41" customWidth="1"/>
    <col min="1287" max="1288" width="18.54296875" style="41" customWidth="1"/>
    <col min="1289" max="1289" width="15.54296875" style="41" customWidth="1"/>
    <col min="1290" max="1290" width="24" style="41" customWidth="1"/>
    <col min="1291" max="1295" width="15.54296875" style="41" customWidth="1"/>
    <col min="1296" max="1296" width="21.54296875" style="41" customWidth="1"/>
    <col min="1297" max="1297" width="8.54296875" style="41"/>
    <col min="1298" max="1298" width="20.453125" style="41" customWidth="1"/>
    <col min="1299" max="1501" width="8.54296875" style="41"/>
    <col min="1502" max="1502" width="78.54296875" style="41" customWidth="1"/>
    <col min="1503" max="1505" width="19.453125" style="41" customWidth="1"/>
    <col min="1506" max="1523" width="8.54296875" style="41"/>
    <col min="1524" max="1524" width="16.453125" style="41" customWidth="1"/>
    <col min="1525" max="1525" width="14.54296875" style="41" customWidth="1"/>
    <col min="1526" max="1526" width="42.54296875" style="41" customWidth="1"/>
    <col min="1527" max="1527" width="23.1796875" style="41" customWidth="1"/>
    <col min="1528" max="1528" width="23.54296875" style="41" customWidth="1"/>
    <col min="1529" max="1529" width="25" style="41" customWidth="1"/>
    <col min="1530" max="1530" width="20.453125" style="41" customWidth="1"/>
    <col min="1531" max="1531" width="22.81640625" style="41" customWidth="1"/>
    <col min="1532" max="1532" width="21.54296875" style="41" customWidth="1"/>
    <col min="1533" max="1533" width="23.453125" style="41" customWidth="1"/>
    <col min="1534" max="1535" width="24.1796875" style="41" customWidth="1"/>
    <col min="1536" max="1536" width="22" style="41" customWidth="1"/>
    <col min="1537" max="1537" width="23.453125" style="41" customWidth="1"/>
    <col min="1538" max="1540" width="24.54296875" style="41" customWidth="1"/>
    <col min="1541" max="1541" width="15.453125" style="41" customWidth="1"/>
    <col min="1542" max="1542" width="21.1796875" style="41" customWidth="1"/>
    <col min="1543" max="1544" width="18.54296875" style="41" customWidth="1"/>
    <col min="1545" max="1545" width="15.54296875" style="41" customWidth="1"/>
    <col min="1546" max="1546" width="24" style="41" customWidth="1"/>
    <col min="1547" max="1551" width="15.54296875" style="41" customWidth="1"/>
    <col min="1552" max="1552" width="21.54296875" style="41" customWidth="1"/>
    <col min="1553" max="1553" width="8.54296875" style="41"/>
    <col min="1554" max="1554" width="20.453125" style="41" customWidth="1"/>
    <col min="1555" max="1757" width="8.54296875" style="41"/>
    <col min="1758" max="1758" width="78.54296875" style="41" customWidth="1"/>
    <col min="1759" max="1761" width="19.453125" style="41" customWidth="1"/>
    <col min="1762" max="1779" width="8.54296875" style="41"/>
    <col min="1780" max="1780" width="16.453125" style="41" customWidth="1"/>
    <col min="1781" max="1781" width="14.54296875" style="41" customWidth="1"/>
    <col min="1782" max="1782" width="42.54296875" style="41" customWidth="1"/>
    <col min="1783" max="1783" width="23.1796875" style="41" customWidth="1"/>
    <col min="1784" max="1784" width="23.54296875" style="41" customWidth="1"/>
    <col min="1785" max="1785" width="25" style="41" customWidth="1"/>
    <col min="1786" max="1786" width="20.453125" style="41" customWidth="1"/>
    <col min="1787" max="1787" width="22.81640625" style="41" customWidth="1"/>
    <col min="1788" max="1788" width="21.54296875" style="41" customWidth="1"/>
    <col min="1789" max="1789" width="23.453125" style="41" customWidth="1"/>
    <col min="1790" max="1791" width="24.1796875" style="41" customWidth="1"/>
    <col min="1792" max="1792" width="22" style="41" customWidth="1"/>
    <col min="1793" max="1793" width="23.453125" style="41" customWidth="1"/>
    <col min="1794" max="1796" width="24.54296875" style="41" customWidth="1"/>
    <col min="1797" max="1797" width="15.453125" style="41" customWidth="1"/>
    <col min="1798" max="1798" width="21.1796875" style="41" customWidth="1"/>
    <col min="1799" max="1800" width="18.54296875" style="41" customWidth="1"/>
    <col min="1801" max="1801" width="15.54296875" style="41" customWidth="1"/>
    <col min="1802" max="1802" width="24" style="41" customWidth="1"/>
    <col min="1803" max="1807" width="15.54296875" style="41" customWidth="1"/>
    <col min="1808" max="1808" width="21.54296875" style="41" customWidth="1"/>
    <col min="1809" max="1809" width="8.54296875" style="41"/>
    <col min="1810" max="1810" width="20.453125" style="41" customWidth="1"/>
    <col min="1811" max="2013" width="8.54296875" style="41"/>
    <col min="2014" max="2014" width="78.54296875" style="41" customWidth="1"/>
    <col min="2015" max="2017" width="19.453125" style="41" customWidth="1"/>
    <col min="2018" max="2035" width="8.54296875" style="41"/>
    <col min="2036" max="2036" width="16.453125" style="41" customWidth="1"/>
    <col min="2037" max="2037" width="14.54296875" style="41" customWidth="1"/>
    <col min="2038" max="2038" width="42.54296875" style="41" customWidth="1"/>
    <col min="2039" max="2039" width="23.1796875" style="41" customWidth="1"/>
    <col min="2040" max="2040" width="23.54296875" style="41" customWidth="1"/>
    <col min="2041" max="2041" width="25" style="41" customWidth="1"/>
    <col min="2042" max="2042" width="20.453125" style="41" customWidth="1"/>
    <col min="2043" max="2043" width="22.81640625" style="41" customWidth="1"/>
    <col min="2044" max="2044" width="21.54296875" style="41" customWidth="1"/>
    <col min="2045" max="2045" width="23.453125" style="41" customWidth="1"/>
    <col min="2046" max="2047" width="24.1796875" style="41" customWidth="1"/>
    <col min="2048" max="2048" width="22" style="41" customWidth="1"/>
    <col min="2049" max="2049" width="23.453125" style="41" customWidth="1"/>
    <col min="2050" max="2052" width="24.54296875" style="41" customWidth="1"/>
    <col min="2053" max="2053" width="15.453125" style="41" customWidth="1"/>
    <col min="2054" max="2054" width="21.1796875" style="41" customWidth="1"/>
    <col min="2055" max="2056" width="18.54296875" style="41" customWidth="1"/>
    <col min="2057" max="2057" width="15.54296875" style="41" customWidth="1"/>
    <col min="2058" max="2058" width="24" style="41" customWidth="1"/>
    <col min="2059" max="2063" width="15.54296875" style="41" customWidth="1"/>
    <col min="2064" max="2064" width="21.54296875" style="41" customWidth="1"/>
    <col min="2065" max="2065" width="8.54296875" style="41"/>
    <col min="2066" max="2066" width="20.453125" style="41" customWidth="1"/>
    <col min="2067" max="2269" width="8.54296875" style="41"/>
    <col min="2270" max="2270" width="78.54296875" style="41" customWidth="1"/>
    <col min="2271" max="2273" width="19.453125" style="41" customWidth="1"/>
    <col min="2274" max="2291" width="8.54296875" style="41"/>
    <col min="2292" max="2292" width="16.453125" style="41" customWidth="1"/>
    <col min="2293" max="2293" width="14.54296875" style="41" customWidth="1"/>
    <col min="2294" max="2294" width="42.54296875" style="41" customWidth="1"/>
    <col min="2295" max="2295" width="23.1796875" style="41" customWidth="1"/>
    <col min="2296" max="2296" width="23.54296875" style="41" customWidth="1"/>
    <col min="2297" max="2297" width="25" style="41" customWidth="1"/>
    <col min="2298" max="2298" width="20.453125" style="41" customWidth="1"/>
    <col min="2299" max="2299" width="22.81640625" style="41" customWidth="1"/>
    <col min="2300" max="2300" width="21.54296875" style="41" customWidth="1"/>
    <col min="2301" max="2301" width="23.453125" style="41" customWidth="1"/>
    <col min="2302" max="2303" width="24.1796875" style="41" customWidth="1"/>
    <col min="2304" max="2304" width="22" style="41" customWidth="1"/>
    <col min="2305" max="2305" width="23.453125" style="41" customWidth="1"/>
    <col min="2306" max="2308" width="24.54296875" style="41" customWidth="1"/>
    <col min="2309" max="2309" width="15.453125" style="41" customWidth="1"/>
    <col min="2310" max="2310" width="21.1796875" style="41" customWidth="1"/>
    <col min="2311" max="2312" width="18.54296875" style="41" customWidth="1"/>
    <col min="2313" max="2313" width="15.54296875" style="41" customWidth="1"/>
    <col min="2314" max="2314" width="24" style="41" customWidth="1"/>
    <col min="2315" max="2319" width="15.54296875" style="41" customWidth="1"/>
    <col min="2320" max="2320" width="21.54296875" style="41" customWidth="1"/>
    <col min="2321" max="2321" width="8.54296875" style="41"/>
    <col min="2322" max="2322" width="20.453125" style="41" customWidth="1"/>
    <col min="2323" max="2525" width="8.54296875" style="41"/>
    <col min="2526" max="2526" width="78.54296875" style="41" customWidth="1"/>
    <col min="2527" max="2529" width="19.453125" style="41" customWidth="1"/>
    <col min="2530" max="2547" width="8.54296875" style="41"/>
    <col min="2548" max="2548" width="16.453125" style="41" customWidth="1"/>
    <col min="2549" max="2549" width="14.54296875" style="41" customWidth="1"/>
    <col min="2550" max="2550" width="42.54296875" style="41" customWidth="1"/>
    <col min="2551" max="2551" width="23.1796875" style="41" customWidth="1"/>
    <col min="2552" max="2552" width="23.54296875" style="41" customWidth="1"/>
    <col min="2553" max="2553" width="25" style="41" customWidth="1"/>
    <col min="2554" max="2554" width="20.453125" style="41" customWidth="1"/>
    <col min="2555" max="2555" width="22.81640625" style="41" customWidth="1"/>
    <col min="2556" max="2556" width="21.54296875" style="41" customWidth="1"/>
    <col min="2557" max="2557" width="23.453125" style="41" customWidth="1"/>
    <col min="2558" max="2559" width="24.1796875" style="41" customWidth="1"/>
    <col min="2560" max="2560" width="22" style="41" customWidth="1"/>
    <col min="2561" max="2561" width="23.453125" style="41" customWidth="1"/>
    <col min="2562" max="2564" width="24.54296875" style="41" customWidth="1"/>
    <col min="2565" max="2565" width="15.453125" style="41" customWidth="1"/>
    <col min="2566" max="2566" width="21.1796875" style="41" customWidth="1"/>
    <col min="2567" max="2568" width="18.54296875" style="41" customWidth="1"/>
    <col min="2569" max="2569" width="15.54296875" style="41" customWidth="1"/>
    <col min="2570" max="2570" width="24" style="41" customWidth="1"/>
    <col min="2571" max="2575" width="15.54296875" style="41" customWidth="1"/>
    <col min="2576" max="2576" width="21.54296875" style="41" customWidth="1"/>
    <col min="2577" max="2577" width="8.54296875" style="41"/>
    <col min="2578" max="2578" width="20.453125" style="41" customWidth="1"/>
    <col min="2579" max="2781" width="8.54296875" style="41"/>
    <col min="2782" max="2782" width="78.54296875" style="41" customWidth="1"/>
    <col min="2783" max="2785" width="19.453125" style="41" customWidth="1"/>
    <col min="2786" max="2803" width="8.54296875" style="41"/>
    <col min="2804" max="2804" width="16.453125" style="41" customWidth="1"/>
    <col min="2805" max="2805" width="14.54296875" style="41" customWidth="1"/>
    <col min="2806" max="2806" width="42.54296875" style="41" customWidth="1"/>
    <col min="2807" max="2807" width="23.1796875" style="41" customWidth="1"/>
    <col min="2808" max="2808" width="23.54296875" style="41" customWidth="1"/>
    <col min="2809" max="2809" width="25" style="41" customWidth="1"/>
    <col min="2810" max="2810" width="20.453125" style="41" customWidth="1"/>
    <col min="2811" max="2811" width="22.81640625" style="41" customWidth="1"/>
    <col min="2812" max="2812" width="21.54296875" style="41" customWidth="1"/>
    <col min="2813" max="2813" width="23.453125" style="41" customWidth="1"/>
    <col min="2814" max="2815" width="24.1796875" style="41" customWidth="1"/>
    <col min="2816" max="2816" width="22" style="41" customWidth="1"/>
    <col min="2817" max="2817" width="23.453125" style="41" customWidth="1"/>
    <col min="2818" max="2820" width="24.54296875" style="41" customWidth="1"/>
    <col min="2821" max="2821" width="15.453125" style="41" customWidth="1"/>
    <col min="2822" max="2822" width="21.1796875" style="41" customWidth="1"/>
    <col min="2823" max="2824" width="18.54296875" style="41" customWidth="1"/>
    <col min="2825" max="2825" width="15.54296875" style="41" customWidth="1"/>
    <col min="2826" max="2826" width="24" style="41" customWidth="1"/>
    <col min="2827" max="2831" width="15.54296875" style="41" customWidth="1"/>
    <col min="2832" max="2832" width="21.54296875" style="41" customWidth="1"/>
    <col min="2833" max="2833" width="8.54296875" style="41"/>
    <col min="2834" max="2834" width="20.453125" style="41" customWidth="1"/>
    <col min="2835" max="3037" width="8.54296875" style="41"/>
    <col min="3038" max="3038" width="78.54296875" style="41" customWidth="1"/>
    <col min="3039" max="3041" width="19.453125" style="41" customWidth="1"/>
    <col min="3042" max="3059" width="8.54296875" style="41"/>
    <col min="3060" max="3060" width="16.453125" style="41" customWidth="1"/>
    <col min="3061" max="3061" width="14.54296875" style="41" customWidth="1"/>
    <col min="3062" max="3062" width="42.54296875" style="41" customWidth="1"/>
    <col min="3063" max="3063" width="23.1796875" style="41" customWidth="1"/>
    <col min="3064" max="3064" width="23.54296875" style="41" customWidth="1"/>
    <col min="3065" max="3065" width="25" style="41" customWidth="1"/>
    <col min="3066" max="3066" width="20.453125" style="41" customWidth="1"/>
    <col min="3067" max="3067" width="22.81640625" style="41" customWidth="1"/>
    <col min="3068" max="3068" width="21.54296875" style="41" customWidth="1"/>
    <col min="3069" max="3069" width="23.453125" style="41" customWidth="1"/>
    <col min="3070" max="3071" width="24.1796875" style="41" customWidth="1"/>
    <col min="3072" max="3072" width="22" style="41" customWidth="1"/>
    <col min="3073" max="3073" width="23.453125" style="41" customWidth="1"/>
    <col min="3074" max="3076" width="24.54296875" style="41" customWidth="1"/>
    <col min="3077" max="3077" width="15.453125" style="41" customWidth="1"/>
    <col min="3078" max="3078" width="21.1796875" style="41" customWidth="1"/>
    <col min="3079" max="3080" width="18.54296875" style="41" customWidth="1"/>
    <col min="3081" max="3081" width="15.54296875" style="41" customWidth="1"/>
    <col min="3082" max="3082" width="24" style="41" customWidth="1"/>
    <col min="3083" max="3087" width="15.54296875" style="41" customWidth="1"/>
    <col min="3088" max="3088" width="21.54296875" style="41" customWidth="1"/>
    <col min="3089" max="3089" width="8.54296875" style="41"/>
    <col min="3090" max="3090" width="20.453125" style="41" customWidth="1"/>
    <col min="3091" max="3293" width="8.54296875" style="41"/>
    <col min="3294" max="3294" width="78.54296875" style="41" customWidth="1"/>
    <col min="3295" max="3297" width="19.453125" style="41" customWidth="1"/>
    <col min="3298" max="3315" width="8.54296875" style="41"/>
    <col min="3316" max="3316" width="16.453125" style="41" customWidth="1"/>
    <col min="3317" max="3317" width="14.54296875" style="41" customWidth="1"/>
    <col min="3318" max="3318" width="42.54296875" style="41" customWidth="1"/>
    <col min="3319" max="3319" width="23.1796875" style="41" customWidth="1"/>
    <col min="3320" max="3320" width="23.54296875" style="41" customWidth="1"/>
    <col min="3321" max="3321" width="25" style="41" customWidth="1"/>
    <col min="3322" max="3322" width="20.453125" style="41" customWidth="1"/>
    <col min="3323" max="3323" width="22.81640625" style="41" customWidth="1"/>
    <col min="3324" max="3324" width="21.54296875" style="41" customWidth="1"/>
    <col min="3325" max="3325" width="23.453125" style="41" customWidth="1"/>
    <col min="3326" max="3327" width="24.1796875" style="41" customWidth="1"/>
    <col min="3328" max="3328" width="22" style="41" customWidth="1"/>
    <col min="3329" max="3329" width="23.453125" style="41" customWidth="1"/>
    <col min="3330" max="3332" width="24.54296875" style="41" customWidth="1"/>
    <col min="3333" max="3333" width="15.453125" style="41" customWidth="1"/>
    <col min="3334" max="3334" width="21.1796875" style="41" customWidth="1"/>
    <col min="3335" max="3336" width="18.54296875" style="41" customWidth="1"/>
    <col min="3337" max="3337" width="15.54296875" style="41" customWidth="1"/>
    <col min="3338" max="3338" width="24" style="41" customWidth="1"/>
    <col min="3339" max="3343" width="15.54296875" style="41" customWidth="1"/>
    <col min="3344" max="3344" width="21.54296875" style="41" customWidth="1"/>
    <col min="3345" max="3345" width="8.54296875" style="41"/>
    <col min="3346" max="3346" width="20.453125" style="41" customWidth="1"/>
    <col min="3347" max="3549" width="8.54296875" style="41"/>
    <col min="3550" max="3550" width="78.54296875" style="41" customWidth="1"/>
    <col min="3551" max="3553" width="19.453125" style="41" customWidth="1"/>
    <col min="3554" max="3571" width="8.54296875" style="41"/>
    <col min="3572" max="3572" width="16.453125" style="41" customWidth="1"/>
    <col min="3573" max="3573" width="14.54296875" style="41" customWidth="1"/>
    <col min="3574" max="3574" width="42.54296875" style="41" customWidth="1"/>
    <col min="3575" max="3575" width="23.1796875" style="41" customWidth="1"/>
    <col min="3576" max="3576" width="23.54296875" style="41" customWidth="1"/>
    <col min="3577" max="3577" width="25" style="41" customWidth="1"/>
    <col min="3578" max="3578" width="20.453125" style="41" customWidth="1"/>
    <col min="3579" max="3579" width="22.81640625" style="41" customWidth="1"/>
    <col min="3580" max="3580" width="21.54296875" style="41" customWidth="1"/>
    <col min="3581" max="3581" width="23.453125" style="41" customWidth="1"/>
    <col min="3582" max="3583" width="24.1796875" style="41" customWidth="1"/>
    <col min="3584" max="3584" width="22" style="41" customWidth="1"/>
    <col min="3585" max="3585" width="23.453125" style="41" customWidth="1"/>
    <col min="3586" max="3588" width="24.54296875" style="41" customWidth="1"/>
    <col min="3589" max="3589" width="15.453125" style="41" customWidth="1"/>
    <col min="3590" max="3590" width="21.1796875" style="41" customWidth="1"/>
    <col min="3591" max="3592" width="18.54296875" style="41" customWidth="1"/>
    <col min="3593" max="3593" width="15.54296875" style="41" customWidth="1"/>
    <col min="3594" max="3594" width="24" style="41" customWidth="1"/>
    <col min="3595" max="3599" width="15.54296875" style="41" customWidth="1"/>
    <col min="3600" max="3600" width="21.54296875" style="41" customWidth="1"/>
    <col min="3601" max="3601" width="8.54296875" style="41"/>
    <col min="3602" max="3602" width="20.453125" style="41" customWidth="1"/>
    <col min="3603" max="3805" width="8.54296875" style="41"/>
    <col min="3806" max="3806" width="78.54296875" style="41" customWidth="1"/>
    <col min="3807" max="3809" width="19.453125" style="41" customWidth="1"/>
    <col min="3810" max="3827" width="8.54296875" style="41"/>
    <col min="3828" max="3828" width="16.453125" style="41" customWidth="1"/>
    <col min="3829" max="3829" width="14.54296875" style="41" customWidth="1"/>
    <col min="3830" max="3830" width="42.54296875" style="41" customWidth="1"/>
    <col min="3831" max="3831" width="23.1796875" style="41" customWidth="1"/>
    <col min="3832" max="3832" width="23.54296875" style="41" customWidth="1"/>
    <col min="3833" max="3833" width="25" style="41" customWidth="1"/>
    <col min="3834" max="3834" width="20.453125" style="41" customWidth="1"/>
    <col min="3835" max="3835" width="22.81640625" style="41" customWidth="1"/>
    <col min="3836" max="3836" width="21.54296875" style="41" customWidth="1"/>
    <col min="3837" max="3837" width="23.453125" style="41" customWidth="1"/>
    <col min="3838" max="3839" width="24.1796875" style="41" customWidth="1"/>
    <col min="3840" max="3840" width="22" style="41" customWidth="1"/>
    <col min="3841" max="3841" width="23.453125" style="41" customWidth="1"/>
    <col min="3842" max="3844" width="24.54296875" style="41" customWidth="1"/>
    <col min="3845" max="3845" width="15.453125" style="41" customWidth="1"/>
    <col min="3846" max="3846" width="21.1796875" style="41" customWidth="1"/>
    <col min="3847" max="3848" width="18.54296875" style="41" customWidth="1"/>
    <col min="3849" max="3849" width="15.54296875" style="41" customWidth="1"/>
    <col min="3850" max="3850" width="24" style="41" customWidth="1"/>
    <col min="3851" max="3855" width="15.54296875" style="41" customWidth="1"/>
    <col min="3856" max="3856" width="21.54296875" style="41" customWidth="1"/>
    <col min="3857" max="3857" width="8.54296875" style="41"/>
    <col min="3858" max="3858" width="20.453125" style="41" customWidth="1"/>
    <col min="3859" max="4061" width="8.54296875" style="41"/>
    <col min="4062" max="4062" width="78.54296875" style="41" customWidth="1"/>
    <col min="4063" max="4065" width="19.453125" style="41" customWidth="1"/>
    <col min="4066" max="4083" width="8.54296875" style="41"/>
    <col min="4084" max="4084" width="16.453125" style="41" customWidth="1"/>
    <col min="4085" max="4085" width="14.54296875" style="41" customWidth="1"/>
    <col min="4086" max="4086" width="42.54296875" style="41" customWidth="1"/>
    <col min="4087" max="4087" width="23.1796875" style="41" customWidth="1"/>
    <col min="4088" max="4088" width="23.54296875" style="41" customWidth="1"/>
    <col min="4089" max="4089" width="25" style="41" customWidth="1"/>
    <col min="4090" max="4090" width="20.453125" style="41" customWidth="1"/>
    <col min="4091" max="4091" width="22.81640625" style="41" customWidth="1"/>
    <col min="4092" max="4092" width="21.54296875" style="41" customWidth="1"/>
    <col min="4093" max="4093" width="23.453125" style="41" customWidth="1"/>
    <col min="4094" max="4095" width="24.1796875" style="41" customWidth="1"/>
    <col min="4096" max="4096" width="22" style="41" customWidth="1"/>
    <col min="4097" max="4097" width="23.453125" style="41" customWidth="1"/>
    <col min="4098" max="4100" width="24.54296875" style="41" customWidth="1"/>
    <col min="4101" max="4101" width="15.453125" style="41" customWidth="1"/>
    <col min="4102" max="4102" width="21.1796875" style="41" customWidth="1"/>
    <col min="4103" max="4104" width="18.54296875" style="41" customWidth="1"/>
    <col min="4105" max="4105" width="15.54296875" style="41" customWidth="1"/>
    <col min="4106" max="4106" width="24" style="41" customWidth="1"/>
    <col min="4107" max="4111" width="15.54296875" style="41" customWidth="1"/>
    <col min="4112" max="4112" width="21.54296875" style="41" customWidth="1"/>
    <col min="4113" max="4113" width="8.54296875" style="41"/>
    <col min="4114" max="4114" width="20.453125" style="41" customWidth="1"/>
    <col min="4115" max="4317" width="8.54296875" style="41"/>
    <col min="4318" max="4318" width="78.54296875" style="41" customWidth="1"/>
    <col min="4319" max="4321" width="19.453125" style="41" customWidth="1"/>
    <col min="4322" max="4339" width="8.54296875" style="41"/>
    <col min="4340" max="4340" width="16.453125" style="41" customWidth="1"/>
    <col min="4341" max="4341" width="14.54296875" style="41" customWidth="1"/>
    <col min="4342" max="4342" width="42.54296875" style="41" customWidth="1"/>
    <col min="4343" max="4343" width="23.1796875" style="41" customWidth="1"/>
    <col min="4344" max="4344" width="23.54296875" style="41" customWidth="1"/>
    <col min="4345" max="4345" width="25" style="41" customWidth="1"/>
    <col min="4346" max="4346" width="20.453125" style="41" customWidth="1"/>
    <col min="4347" max="4347" width="22.81640625" style="41" customWidth="1"/>
    <col min="4348" max="4348" width="21.54296875" style="41" customWidth="1"/>
    <col min="4349" max="4349" width="23.453125" style="41" customWidth="1"/>
    <col min="4350" max="4351" width="24.1796875" style="41" customWidth="1"/>
    <col min="4352" max="4352" width="22" style="41" customWidth="1"/>
    <col min="4353" max="4353" width="23.453125" style="41" customWidth="1"/>
    <col min="4354" max="4356" width="24.54296875" style="41" customWidth="1"/>
    <col min="4357" max="4357" width="15.453125" style="41" customWidth="1"/>
    <col min="4358" max="4358" width="21.1796875" style="41" customWidth="1"/>
    <col min="4359" max="4360" width="18.54296875" style="41" customWidth="1"/>
    <col min="4361" max="4361" width="15.54296875" style="41" customWidth="1"/>
    <col min="4362" max="4362" width="24" style="41" customWidth="1"/>
    <col min="4363" max="4367" width="15.54296875" style="41" customWidth="1"/>
    <col min="4368" max="4368" width="21.54296875" style="41" customWidth="1"/>
    <col min="4369" max="4369" width="8.54296875" style="41"/>
    <col min="4370" max="4370" width="20.453125" style="41" customWidth="1"/>
    <col min="4371" max="4573" width="8.54296875" style="41"/>
    <col min="4574" max="4574" width="78.54296875" style="41" customWidth="1"/>
    <col min="4575" max="4577" width="19.453125" style="41" customWidth="1"/>
    <col min="4578" max="4595" width="8.54296875" style="41"/>
    <col min="4596" max="4596" width="16.453125" style="41" customWidth="1"/>
    <col min="4597" max="4597" width="14.54296875" style="41" customWidth="1"/>
    <col min="4598" max="4598" width="42.54296875" style="41" customWidth="1"/>
    <col min="4599" max="4599" width="23.1796875" style="41" customWidth="1"/>
    <col min="4600" max="4600" width="23.54296875" style="41" customWidth="1"/>
    <col min="4601" max="4601" width="25" style="41" customWidth="1"/>
    <col min="4602" max="4602" width="20.453125" style="41" customWidth="1"/>
    <col min="4603" max="4603" width="22.81640625" style="41" customWidth="1"/>
    <col min="4604" max="4604" width="21.54296875" style="41" customWidth="1"/>
    <col min="4605" max="4605" width="23.453125" style="41" customWidth="1"/>
    <col min="4606" max="4607" width="24.1796875" style="41" customWidth="1"/>
    <col min="4608" max="4608" width="22" style="41" customWidth="1"/>
    <col min="4609" max="4609" width="23.453125" style="41" customWidth="1"/>
    <col min="4610" max="4612" width="24.54296875" style="41" customWidth="1"/>
    <col min="4613" max="4613" width="15.453125" style="41" customWidth="1"/>
    <col min="4614" max="4614" width="21.1796875" style="41" customWidth="1"/>
    <col min="4615" max="4616" width="18.54296875" style="41" customWidth="1"/>
    <col min="4617" max="4617" width="15.54296875" style="41" customWidth="1"/>
    <col min="4618" max="4618" width="24" style="41" customWidth="1"/>
    <col min="4619" max="4623" width="15.54296875" style="41" customWidth="1"/>
    <col min="4624" max="4624" width="21.54296875" style="41" customWidth="1"/>
    <col min="4625" max="4625" width="8.54296875" style="41"/>
    <col min="4626" max="4626" width="20.453125" style="41" customWidth="1"/>
    <col min="4627" max="4829" width="8.54296875" style="41"/>
    <col min="4830" max="4830" width="78.54296875" style="41" customWidth="1"/>
    <col min="4831" max="4833" width="19.453125" style="41" customWidth="1"/>
    <col min="4834" max="4851" width="8.54296875" style="41"/>
    <col min="4852" max="4852" width="16.453125" style="41" customWidth="1"/>
    <col min="4853" max="4853" width="14.54296875" style="41" customWidth="1"/>
    <col min="4854" max="4854" width="42.54296875" style="41" customWidth="1"/>
    <col min="4855" max="4855" width="23.1796875" style="41" customWidth="1"/>
    <col min="4856" max="4856" width="23.54296875" style="41" customWidth="1"/>
    <col min="4857" max="4857" width="25" style="41" customWidth="1"/>
    <col min="4858" max="4858" width="20.453125" style="41" customWidth="1"/>
    <col min="4859" max="4859" width="22.81640625" style="41" customWidth="1"/>
    <col min="4860" max="4860" width="21.54296875" style="41" customWidth="1"/>
    <col min="4861" max="4861" width="23.453125" style="41" customWidth="1"/>
    <col min="4862" max="4863" width="24.1796875" style="41" customWidth="1"/>
    <col min="4864" max="4864" width="22" style="41" customWidth="1"/>
    <col min="4865" max="4865" width="23.453125" style="41" customWidth="1"/>
    <col min="4866" max="4868" width="24.54296875" style="41" customWidth="1"/>
    <col min="4869" max="4869" width="15.453125" style="41" customWidth="1"/>
    <col min="4870" max="4870" width="21.1796875" style="41" customWidth="1"/>
    <col min="4871" max="4872" width="18.54296875" style="41" customWidth="1"/>
    <col min="4873" max="4873" width="15.54296875" style="41" customWidth="1"/>
    <col min="4874" max="4874" width="24" style="41" customWidth="1"/>
    <col min="4875" max="4879" width="15.54296875" style="41" customWidth="1"/>
    <col min="4880" max="4880" width="21.54296875" style="41" customWidth="1"/>
    <col min="4881" max="4881" width="8.54296875" style="41"/>
    <col min="4882" max="4882" width="20.453125" style="41" customWidth="1"/>
    <col min="4883" max="5085" width="8.54296875" style="41"/>
    <col min="5086" max="5086" width="78.54296875" style="41" customWidth="1"/>
    <col min="5087" max="5089" width="19.453125" style="41" customWidth="1"/>
    <col min="5090" max="5107" width="8.54296875" style="41"/>
    <col min="5108" max="5108" width="16.453125" style="41" customWidth="1"/>
    <col min="5109" max="5109" width="14.54296875" style="41" customWidth="1"/>
    <col min="5110" max="5110" width="42.54296875" style="41" customWidth="1"/>
    <col min="5111" max="5111" width="23.1796875" style="41" customWidth="1"/>
    <col min="5112" max="5112" width="23.54296875" style="41" customWidth="1"/>
    <col min="5113" max="5113" width="25" style="41" customWidth="1"/>
    <col min="5114" max="5114" width="20.453125" style="41" customWidth="1"/>
    <col min="5115" max="5115" width="22.81640625" style="41" customWidth="1"/>
    <col min="5116" max="5116" width="21.54296875" style="41" customWidth="1"/>
    <col min="5117" max="5117" width="23.453125" style="41" customWidth="1"/>
    <col min="5118" max="5119" width="24.1796875" style="41" customWidth="1"/>
    <col min="5120" max="5120" width="22" style="41" customWidth="1"/>
    <col min="5121" max="5121" width="23.453125" style="41" customWidth="1"/>
    <col min="5122" max="5124" width="24.54296875" style="41" customWidth="1"/>
    <col min="5125" max="5125" width="15.453125" style="41" customWidth="1"/>
    <col min="5126" max="5126" width="21.1796875" style="41" customWidth="1"/>
    <col min="5127" max="5128" width="18.54296875" style="41" customWidth="1"/>
    <col min="5129" max="5129" width="15.54296875" style="41" customWidth="1"/>
    <col min="5130" max="5130" width="24" style="41" customWidth="1"/>
    <col min="5131" max="5135" width="15.54296875" style="41" customWidth="1"/>
    <col min="5136" max="5136" width="21.54296875" style="41" customWidth="1"/>
    <col min="5137" max="5137" width="8.54296875" style="41"/>
    <col min="5138" max="5138" width="20.453125" style="41" customWidth="1"/>
    <col min="5139" max="5341" width="8.54296875" style="41"/>
    <col min="5342" max="5342" width="78.54296875" style="41" customWidth="1"/>
    <col min="5343" max="5345" width="19.453125" style="41" customWidth="1"/>
    <col min="5346" max="5363" width="8.54296875" style="41"/>
    <col min="5364" max="5364" width="16.453125" style="41" customWidth="1"/>
    <col min="5365" max="5365" width="14.54296875" style="41" customWidth="1"/>
    <col min="5366" max="5366" width="42.54296875" style="41" customWidth="1"/>
    <col min="5367" max="5367" width="23.1796875" style="41" customWidth="1"/>
    <col min="5368" max="5368" width="23.54296875" style="41" customWidth="1"/>
    <col min="5369" max="5369" width="25" style="41" customWidth="1"/>
    <col min="5370" max="5370" width="20.453125" style="41" customWidth="1"/>
    <col min="5371" max="5371" width="22.81640625" style="41" customWidth="1"/>
    <col min="5372" max="5372" width="21.54296875" style="41" customWidth="1"/>
    <col min="5373" max="5373" width="23.453125" style="41" customWidth="1"/>
    <col min="5374" max="5375" width="24.1796875" style="41" customWidth="1"/>
    <col min="5376" max="5376" width="22" style="41" customWidth="1"/>
    <col min="5377" max="5377" width="23.453125" style="41" customWidth="1"/>
    <col min="5378" max="5380" width="24.54296875" style="41" customWidth="1"/>
    <col min="5381" max="5381" width="15.453125" style="41" customWidth="1"/>
    <col min="5382" max="5382" width="21.1796875" style="41" customWidth="1"/>
    <col min="5383" max="5384" width="18.54296875" style="41" customWidth="1"/>
    <col min="5385" max="5385" width="15.54296875" style="41" customWidth="1"/>
    <col min="5386" max="5386" width="24" style="41" customWidth="1"/>
    <col min="5387" max="5391" width="15.54296875" style="41" customWidth="1"/>
    <col min="5392" max="5392" width="21.54296875" style="41" customWidth="1"/>
    <col min="5393" max="5393" width="8.54296875" style="41"/>
    <col min="5394" max="5394" width="20.453125" style="41" customWidth="1"/>
    <col min="5395" max="5597" width="8.54296875" style="41"/>
    <col min="5598" max="5598" width="78.54296875" style="41" customWidth="1"/>
    <col min="5599" max="5601" width="19.453125" style="41" customWidth="1"/>
    <col min="5602" max="5619" width="8.54296875" style="41"/>
    <col min="5620" max="5620" width="16.453125" style="41" customWidth="1"/>
    <col min="5621" max="5621" width="14.54296875" style="41" customWidth="1"/>
    <col min="5622" max="5622" width="42.54296875" style="41" customWidth="1"/>
    <col min="5623" max="5623" width="23.1796875" style="41" customWidth="1"/>
    <col min="5624" max="5624" width="23.54296875" style="41" customWidth="1"/>
    <col min="5625" max="5625" width="25" style="41" customWidth="1"/>
    <col min="5626" max="5626" width="20.453125" style="41" customWidth="1"/>
    <col min="5627" max="5627" width="22.81640625" style="41" customWidth="1"/>
    <col min="5628" max="5628" width="21.54296875" style="41" customWidth="1"/>
    <col min="5629" max="5629" width="23.453125" style="41" customWidth="1"/>
    <col min="5630" max="5631" width="24.1796875" style="41" customWidth="1"/>
    <col min="5632" max="5632" width="22" style="41" customWidth="1"/>
    <col min="5633" max="5633" width="23.453125" style="41" customWidth="1"/>
    <col min="5634" max="5636" width="24.54296875" style="41" customWidth="1"/>
    <col min="5637" max="5637" width="15.453125" style="41" customWidth="1"/>
    <col min="5638" max="5638" width="21.1796875" style="41" customWidth="1"/>
    <col min="5639" max="5640" width="18.54296875" style="41" customWidth="1"/>
    <col min="5641" max="5641" width="15.54296875" style="41" customWidth="1"/>
    <col min="5642" max="5642" width="24" style="41" customWidth="1"/>
    <col min="5643" max="5647" width="15.54296875" style="41" customWidth="1"/>
    <col min="5648" max="5648" width="21.54296875" style="41" customWidth="1"/>
    <col min="5649" max="5649" width="8.54296875" style="41"/>
    <col min="5650" max="5650" width="20.453125" style="41" customWidth="1"/>
    <col min="5651" max="5853" width="8.54296875" style="41"/>
    <col min="5854" max="5854" width="78.54296875" style="41" customWidth="1"/>
    <col min="5855" max="5857" width="19.453125" style="41" customWidth="1"/>
    <col min="5858" max="5875" width="8.54296875" style="41"/>
    <col min="5876" max="5876" width="16.453125" style="41" customWidth="1"/>
    <col min="5877" max="5877" width="14.54296875" style="41" customWidth="1"/>
    <col min="5878" max="5878" width="42.54296875" style="41" customWidth="1"/>
    <col min="5879" max="5879" width="23.1796875" style="41" customWidth="1"/>
    <col min="5880" max="5880" width="23.54296875" style="41" customWidth="1"/>
    <col min="5881" max="5881" width="25" style="41" customWidth="1"/>
    <col min="5882" max="5882" width="20.453125" style="41" customWidth="1"/>
    <col min="5883" max="5883" width="22.81640625" style="41" customWidth="1"/>
    <col min="5884" max="5884" width="21.54296875" style="41" customWidth="1"/>
    <col min="5885" max="5885" width="23.453125" style="41" customWidth="1"/>
    <col min="5886" max="5887" width="24.1796875" style="41" customWidth="1"/>
    <col min="5888" max="5888" width="22" style="41" customWidth="1"/>
    <col min="5889" max="5889" width="23.453125" style="41" customWidth="1"/>
    <col min="5890" max="5892" width="24.54296875" style="41" customWidth="1"/>
    <col min="5893" max="5893" width="15.453125" style="41" customWidth="1"/>
    <col min="5894" max="5894" width="21.1796875" style="41" customWidth="1"/>
    <col min="5895" max="5896" width="18.54296875" style="41" customWidth="1"/>
    <col min="5897" max="5897" width="15.54296875" style="41" customWidth="1"/>
    <col min="5898" max="5898" width="24" style="41" customWidth="1"/>
    <col min="5899" max="5903" width="15.54296875" style="41" customWidth="1"/>
    <col min="5904" max="5904" width="21.54296875" style="41" customWidth="1"/>
    <col min="5905" max="5905" width="8.54296875" style="41"/>
    <col min="5906" max="5906" width="20.453125" style="41" customWidth="1"/>
    <col min="5907" max="6109" width="8.54296875" style="41"/>
    <col min="6110" max="6110" width="78.54296875" style="41" customWidth="1"/>
    <col min="6111" max="6113" width="19.453125" style="41" customWidth="1"/>
    <col min="6114" max="6131" width="8.54296875" style="41"/>
    <col min="6132" max="6132" width="16.453125" style="41" customWidth="1"/>
    <col min="6133" max="6133" width="14.54296875" style="41" customWidth="1"/>
    <col min="6134" max="6134" width="42.54296875" style="41" customWidth="1"/>
    <col min="6135" max="6135" width="23.1796875" style="41" customWidth="1"/>
    <col min="6136" max="6136" width="23.54296875" style="41" customWidth="1"/>
    <col min="6137" max="6137" width="25" style="41" customWidth="1"/>
    <col min="6138" max="6138" width="20.453125" style="41" customWidth="1"/>
    <col min="6139" max="6139" width="22.81640625" style="41" customWidth="1"/>
    <col min="6140" max="6140" width="21.54296875" style="41" customWidth="1"/>
    <col min="6141" max="6141" width="23.453125" style="41" customWidth="1"/>
    <col min="6142" max="6143" width="24.1796875" style="41" customWidth="1"/>
    <col min="6144" max="6144" width="22" style="41" customWidth="1"/>
    <col min="6145" max="6145" width="23.453125" style="41" customWidth="1"/>
    <col min="6146" max="6148" width="24.54296875" style="41" customWidth="1"/>
    <col min="6149" max="6149" width="15.453125" style="41" customWidth="1"/>
    <col min="6150" max="6150" width="21.1796875" style="41" customWidth="1"/>
    <col min="6151" max="6152" width="18.54296875" style="41" customWidth="1"/>
    <col min="6153" max="6153" width="15.54296875" style="41" customWidth="1"/>
    <col min="6154" max="6154" width="24" style="41" customWidth="1"/>
    <col min="6155" max="6159" width="15.54296875" style="41" customWidth="1"/>
    <col min="6160" max="6160" width="21.54296875" style="41" customWidth="1"/>
    <col min="6161" max="6161" width="8.54296875" style="41"/>
    <col min="6162" max="6162" width="20.453125" style="41" customWidth="1"/>
    <col min="6163" max="6365" width="8.54296875" style="41"/>
    <col min="6366" max="6366" width="78.54296875" style="41" customWidth="1"/>
    <col min="6367" max="6369" width="19.453125" style="41" customWidth="1"/>
    <col min="6370" max="6387" width="8.54296875" style="41"/>
    <col min="6388" max="6388" width="16.453125" style="41" customWidth="1"/>
    <col min="6389" max="6389" width="14.54296875" style="41" customWidth="1"/>
    <col min="6390" max="6390" width="42.54296875" style="41" customWidth="1"/>
    <col min="6391" max="6391" width="23.1796875" style="41" customWidth="1"/>
    <col min="6392" max="6392" width="23.54296875" style="41" customWidth="1"/>
    <col min="6393" max="6393" width="25" style="41" customWidth="1"/>
    <col min="6394" max="6394" width="20.453125" style="41" customWidth="1"/>
    <col min="6395" max="6395" width="22.81640625" style="41" customWidth="1"/>
    <col min="6396" max="6396" width="21.54296875" style="41" customWidth="1"/>
    <col min="6397" max="6397" width="23.453125" style="41" customWidth="1"/>
    <col min="6398" max="6399" width="24.1796875" style="41" customWidth="1"/>
    <col min="6400" max="6400" width="22" style="41" customWidth="1"/>
    <col min="6401" max="6401" width="23.453125" style="41" customWidth="1"/>
    <col min="6402" max="6404" width="24.54296875" style="41" customWidth="1"/>
    <col min="6405" max="6405" width="15.453125" style="41" customWidth="1"/>
    <col min="6406" max="6406" width="21.1796875" style="41" customWidth="1"/>
    <col min="6407" max="6408" width="18.54296875" style="41" customWidth="1"/>
    <col min="6409" max="6409" width="15.54296875" style="41" customWidth="1"/>
    <col min="6410" max="6410" width="24" style="41" customWidth="1"/>
    <col min="6411" max="6415" width="15.54296875" style="41" customWidth="1"/>
    <col min="6416" max="6416" width="21.54296875" style="41" customWidth="1"/>
    <col min="6417" max="6417" width="8.54296875" style="41"/>
    <col min="6418" max="6418" width="20.453125" style="41" customWidth="1"/>
    <col min="6419" max="6621" width="8.54296875" style="41"/>
    <col min="6622" max="6622" width="78.54296875" style="41" customWidth="1"/>
    <col min="6623" max="6625" width="19.453125" style="41" customWidth="1"/>
    <col min="6626" max="6643" width="8.54296875" style="41"/>
    <col min="6644" max="6644" width="16.453125" style="41" customWidth="1"/>
    <col min="6645" max="6645" width="14.54296875" style="41" customWidth="1"/>
    <col min="6646" max="6646" width="42.54296875" style="41" customWidth="1"/>
    <col min="6647" max="6647" width="23.1796875" style="41" customWidth="1"/>
    <col min="6648" max="6648" width="23.54296875" style="41" customWidth="1"/>
    <col min="6649" max="6649" width="25" style="41" customWidth="1"/>
    <col min="6650" max="6650" width="20.453125" style="41" customWidth="1"/>
    <col min="6651" max="6651" width="22.81640625" style="41" customWidth="1"/>
    <col min="6652" max="6652" width="21.54296875" style="41" customWidth="1"/>
    <col min="6653" max="6653" width="23.453125" style="41" customWidth="1"/>
    <col min="6654" max="6655" width="24.1796875" style="41" customWidth="1"/>
    <col min="6656" max="6656" width="22" style="41" customWidth="1"/>
    <col min="6657" max="6657" width="23.453125" style="41" customWidth="1"/>
    <col min="6658" max="6660" width="24.54296875" style="41" customWidth="1"/>
    <col min="6661" max="6661" width="15.453125" style="41" customWidth="1"/>
    <col min="6662" max="6662" width="21.1796875" style="41" customWidth="1"/>
    <col min="6663" max="6664" width="18.54296875" style="41" customWidth="1"/>
    <col min="6665" max="6665" width="15.54296875" style="41" customWidth="1"/>
    <col min="6666" max="6666" width="24" style="41" customWidth="1"/>
    <col min="6667" max="6671" width="15.54296875" style="41" customWidth="1"/>
    <col min="6672" max="6672" width="21.54296875" style="41" customWidth="1"/>
    <col min="6673" max="6673" width="8.54296875" style="41"/>
    <col min="6674" max="6674" width="20.453125" style="41" customWidth="1"/>
    <col min="6675" max="6877" width="8.54296875" style="41"/>
    <col min="6878" max="6878" width="78.54296875" style="41" customWidth="1"/>
    <col min="6879" max="6881" width="19.453125" style="41" customWidth="1"/>
    <col min="6882" max="6899" width="8.54296875" style="41"/>
    <col min="6900" max="6900" width="16.453125" style="41" customWidth="1"/>
    <col min="6901" max="6901" width="14.54296875" style="41" customWidth="1"/>
    <col min="6902" max="6902" width="42.54296875" style="41" customWidth="1"/>
    <col min="6903" max="6903" width="23.1796875" style="41" customWidth="1"/>
    <col min="6904" max="6904" width="23.54296875" style="41" customWidth="1"/>
    <col min="6905" max="6905" width="25" style="41" customWidth="1"/>
    <col min="6906" max="6906" width="20.453125" style="41" customWidth="1"/>
    <col min="6907" max="6907" width="22.81640625" style="41" customWidth="1"/>
    <col min="6908" max="6908" width="21.54296875" style="41" customWidth="1"/>
    <col min="6909" max="6909" width="23.453125" style="41" customWidth="1"/>
    <col min="6910" max="6911" width="24.1796875" style="41" customWidth="1"/>
    <col min="6912" max="6912" width="22" style="41" customWidth="1"/>
    <col min="6913" max="6913" width="23.453125" style="41" customWidth="1"/>
    <col min="6914" max="6916" width="24.54296875" style="41" customWidth="1"/>
    <col min="6917" max="6917" width="15.453125" style="41" customWidth="1"/>
    <col min="6918" max="6918" width="21.1796875" style="41" customWidth="1"/>
    <col min="6919" max="6920" width="18.54296875" style="41" customWidth="1"/>
    <col min="6921" max="6921" width="15.54296875" style="41" customWidth="1"/>
    <col min="6922" max="6922" width="24" style="41" customWidth="1"/>
    <col min="6923" max="6927" width="15.54296875" style="41" customWidth="1"/>
    <col min="6928" max="6928" width="21.54296875" style="41" customWidth="1"/>
    <col min="6929" max="6929" width="8.54296875" style="41"/>
    <col min="6930" max="6930" width="20.453125" style="41" customWidth="1"/>
    <col min="6931" max="7133" width="8.54296875" style="41"/>
    <col min="7134" max="7134" width="78.54296875" style="41" customWidth="1"/>
    <col min="7135" max="7137" width="19.453125" style="41" customWidth="1"/>
    <col min="7138" max="7155" width="8.54296875" style="41"/>
    <col min="7156" max="7156" width="16.453125" style="41" customWidth="1"/>
    <col min="7157" max="7157" width="14.54296875" style="41" customWidth="1"/>
    <col min="7158" max="7158" width="42.54296875" style="41" customWidth="1"/>
    <col min="7159" max="7159" width="23.1796875" style="41" customWidth="1"/>
    <col min="7160" max="7160" width="23.54296875" style="41" customWidth="1"/>
    <col min="7161" max="7161" width="25" style="41" customWidth="1"/>
    <col min="7162" max="7162" width="20.453125" style="41" customWidth="1"/>
    <col min="7163" max="7163" width="22.81640625" style="41" customWidth="1"/>
    <col min="7164" max="7164" width="21.54296875" style="41" customWidth="1"/>
    <col min="7165" max="7165" width="23.453125" style="41" customWidth="1"/>
    <col min="7166" max="7167" width="24.1796875" style="41" customWidth="1"/>
    <col min="7168" max="7168" width="22" style="41" customWidth="1"/>
    <col min="7169" max="7169" width="23.453125" style="41" customWidth="1"/>
    <col min="7170" max="7172" width="24.54296875" style="41" customWidth="1"/>
    <col min="7173" max="7173" width="15.453125" style="41" customWidth="1"/>
    <col min="7174" max="7174" width="21.1796875" style="41" customWidth="1"/>
    <col min="7175" max="7176" width="18.54296875" style="41" customWidth="1"/>
    <col min="7177" max="7177" width="15.54296875" style="41" customWidth="1"/>
    <col min="7178" max="7178" width="24" style="41" customWidth="1"/>
    <col min="7179" max="7183" width="15.54296875" style="41" customWidth="1"/>
    <col min="7184" max="7184" width="21.54296875" style="41" customWidth="1"/>
    <col min="7185" max="7185" width="8.54296875" style="41"/>
    <col min="7186" max="7186" width="20.453125" style="41" customWidth="1"/>
    <col min="7187" max="7389" width="8.54296875" style="41"/>
    <col min="7390" max="7390" width="78.54296875" style="41" customWidth="1"/>
    <col min="7391" max="7393" width="19.453125" style="41" customWidth="1"/>
    <col min="7394" max="7411" width="8.54296875" style="41"/>
    <col min="7412" max="7412" width="16.453125" style="41" customWidth="1"/>
    <col min="7413" max="7413" width="14.54296875" style="41" customWidth="1"/>
    <col min="7414" max="7414" width="42.54296875" style="41" customWidth="1"/>
    <col min="7415" max="7415" width="23.1796875" style="41" customWidth="1"/>
    <col min="7416" max="7416" width="23.54296875" style="41" customWidth="1"/>
    <col min="7417" max="7417" width="25" style="41" customWidth="1"/>
    <col min="7418" max="7418" width="20.453125" style="41" customWidth="1"/>
    <col min="7419" max="7419" width="22.81640625" style="41" customWidth="1"/>
    <col min="7420" max="7420" width="21.54296875" style="41" customWidth="1"/>
    <col min="7421" max="7421" width="23.453125" style="41" customWidth="1"/>
    <col min="7422" max="7423" width="24.1796875" style="41" customWidth="1"/>
    <col min="7424" max="7424" width="22" style="41" customWidth="1"/>
    <col min="7425" max="7425" width="23.453125" style="41" customWidth="1"/>
    <col min="7426" max="7428" width="24.54296875" style="41" customWidth="1"/>
    <col min="7429" max="7429" width="15.453125" style="41" customWidth="1"/>
    <col min="7430" max="7430" width="21.1796875" style="41" customWidth="1"/>
    <col min="7431" max="7432" width="18.54296875" style="41" customWidth="1"/>
    <col min="7433" max="7433" width="15.54296875" style="41" customWidth="1"/>
    <col min="7434" max="7434" width="24" style="41" customWidth="1"/>
    <col min="7435" max="7439" width="15.54296875" style="41" customWidth="1"/>
    <col min="7440" max="7440" width="21.54296875" style="41" customWidth="1"/>
    <col min="7441" max="7441" width="8.54296875" style="41"/>
    <col min="7442" max="7442" width="20.453125" style="41" customWidth="1"/>
    <col min="7443" max="7645" width="8.54296875" style="41"/>
    <col min="7646" max="7646" width="78.54296875" style="41" customWidth="1"/>
    <col min="7647" max="7649" width="19.453125" style="41" customWidth="1"/>
    <col min="7650" max="7667" width="8.54296875" style="41"/>
    <col min="7668" max="7668" width="16.453125" style="41" customWidth="1"/>
    <col min="7669" max="7669" width="14.54296875" style="41" customWidth="1"/>
    <col min="7670" max="7670" width="42.54296875" style="41" customWidth="1"/>
    <col min="7671" max="7671" width="23.1796875" style="41" customWidth="1"/>
    <col min="7672" max="7672" width="23.54296875" style="41" customWidth="1"/>
    <col min="7673" max="7673" width="25" style="41" customWidth="1"/>
    <col min="7674" max="7674" width="20.453125" style="41" customWidth="1"/>
    <col min="7675" max="7675" width="22.81640625" style="41" customWidth="1"/>
    <col min="7676" max="7676" width="21.54296875" style="41" customWidth="1"/>
    <col min="7677" max="7677" width="23.453125" style="41" customWidth="1"/>
    <col min="7678" max="7679" width="24.1796875" style="41" customWidth="1"/>
    <col min="7680" max="7680" width="22" style="41" customWidth="1"/>
    <col min="7681" max="7681" width="23.453125" style="41" customWidth="1"/>
    <col min="7682" max="7684" width="24.54296875" style="41" customWidth="1"/>
    <col min="7685" max="7685" width="15.453125" style="41" customWidth="1"/>
    <col min="7686" max="7686" width="21.1796875" style="41" customWidth="1"/>
    <col min="7687" max="7688" width="18.54296875" style="41" customWidth="1"/>
    <col min="7689" max="7689" width="15.54296875" style="41" customWidth="1"/>
    <col min="7690" max="7690" width="24" style="41" customWidth="1"/>
    <col min="7691" max="7695" width="15.54296875" style="41" customWidth="1"/>
    <col min="7696" max="7696" width="21.54296875" style="41" customWidth="1"/>
    <col min="7697" max="7697" width="8.54296875" style="41"/>
    <col min="7698" max="7698" width="20.453125" style="41" customWidth="1"/>
    <col min="7699" max="7901" width="8.54296875" style="41"/>
    <col min="7902" max="7902" width="78.54296875" style="41" customWidth="1"/>
    <col min="7903" max="7905" width="19.453125" style="41" customWidth="1"/>
    <col min="7906" max="7923" width="8.54296875" style="41"/>
    <col min="7924" max="7924" width="16.453125" style="41" customWidth="1"/>
    <col min="7925" max="7925" width="14.54296875" style="41" customWidth="1"/>
    <col min="7926" max="7926" width="42.54296875" style="41" customWidth="1"/>
    <col min="7927" max="7927" width="23.1796875" style="41" customWidth="1"/>
    <col min="7928" max="7928" width="23.54296875" style="41" customWidth="1"/>
    <col min="7929" max="7929" width="25" style="41" customWidth="1"/>
    <col min="7930" max="7930" width="20.453125" style="41" customWidth="1"/>
    <col min="7931" max="7931" width="22.81640625" style="41" customWidth="1"/>
    <col min="7932" max="7932" width="21.54296875" style="41" customWidth="1"/>
    <col min="7933" max="7933" width="23.453125" style="41" customWidth="1"/>
    <col min="7934" max="7935" width="24.1796875" style="41" customWidth="1"/>
    <col min="7936" max="7936" width="22" style="41" customWidth="1"/>
    <col min="7937" max="7937" width="23.453125" style="41" customWidth="1"/>
    <col min="7938" max="7940" width="24.54296875" style="41" customWidth="1"/>
    <col min="7941" max="7941" width="15.453125" style="41" customWidth="1"/>
    <col min="7942" max="7942" width="21.1796875" style="41" customWidth="1"/>
    <col min="7943" max="7944" width="18.54296875" style="41" customWidth="1"/>
    <col min="7945" max="7945" width="15.54296875" style="41" customWidth="1"/>
    <col min="7946" max="7946" width="24" style="41" customWidth="1"/>
    <col min="7947" max="7951" width="15.54296875" style="41" customWidth="1"/>
    <col min="7952" max="7952" width="21.54296875" style="41" customWidth="1"/>
    <col min="7953" max="7953" width="8.54296875" style="41"/>
    <col min="7954" max="7954" width="20.453125" style="41" customWidth="1"/>
    <col min="7955" max="8157" width="8.54296875" style="41"/>
    <col min="8158" max="8158" width="78.54296875" style="41" customWidth="1"/>
    <col min="8159" max="8161" width="19.453125" style="41" customWidth="1"/>
    <col min="8162" max="8179" width="8.54296875" style="41"/>
    <col min="8180" max="8180" width="16.453125" style="41" customWidth="1"/>
    <col min="8181" max="8181" width="14.54296875" style="41" customWidth="1"/>
    <col min="8182" max="8182" width="42.54296875" style="41" customWidth="1"/>
    <col min="8183" max="8183" width="23.1796875" style="41" customWidth="1"/>
    <col min="8184" max="8184" width="23.54296875" style="41" customWidth="1"/>
    <col min="8185" max="8185" width="25" style="41" customWidth="1"/>
    <col min="8186" max="8186" width="20.453125" style="41" customWidth="1"/>
    <col min="8187" max="8187" width="22.81640625" style="41" customWidth="1"/>
    <col min="8188" max="8188" width="21.54296875" style="41" customWidth="1"/>
    <col min="8189" max="8189" width="23.453125" style="41" customWidth="1"/>
    <col min="8190" max="8191" width="24.1796875" style="41" customWidth="1"/>
    <col min="8192" max="8192" width="22" style="41" customWidth="1"/>
    <col min="8193" max="8193" width="23.453125" style="41" customWidth="1"/>
    <col min="8194" max="8196" width="24.54296875" style="41" customWidth="1"/>
    <col min="8197" max="8197" width="15.453125" style="41" customWidth="1"/>
    <col min="8198" max="8198" width="21.1796875" style="41" customWidth="1"/>
    <col min="8199" max="8200" width="18.54296875" style="41" customWidth="1"/>
    <col min="8201" max="8201" width="15.54296875" style="41" customWidth="1"/>
    <col min="8202" max="8202" width="24" style="41" customWidth="1"/>
    <col min="8203" max="8207" width="15.54296875" style="41" customWidth="1"/>
    <col min="8208" max="8208" width="21.54296875" style="41" customWidth="1"/>
    <col min="8209" max="8209" width="8.54296875" style="41"/>
    <col min="8210" max="8210" width="20.453125" style="41" customWidth="1"/>
    <col min="8211" max="8413" width="8.54296875" style="41"/>
    <col min="8414" max="8414" width="78.54296875" style="41" customWidth="1"/>
    <col min="8415" max="8417" width="19.453125" style="41" customWidth="1"/>
    <col min="8418" max="8435" width="8.54296875" style="41"/>
    <col min="8436" max="8436" width="16.453125" style="41" customWidth="1"/>
    <col min="8437" max="8437" width="14.54296875" style="41" customWidth="1"/>
    <col min="8438" max="8438" width="42.54296875" style="41" customWidth="1"/>
    <col min="8439" max="8439" width="23.1796875" style="41" customWidth="1"/>
    <col min="8440" max="8440" width="23.54296875" style="41" customWidth="1"/>
    <col min="8441" max="8441" width="25" style="41" customWidth="1"/>
    <col min="8442" max="8442" width="20.453125" style="41" customWidth="1"/>
    <col min="8443" max="8443" width="22.81640625" style="41" customWidth="1"/>
    <col min="8444" max="8444" width="21.54296875" style="41" customWidth="1"/>
    <col min="8445" max="8445" width="23.453125" style="41" customWidth="1"/>
    <col min="8446" max="8447" width="24.1796875" style="41" customWidth="1"/>
    <col min="8448" max="8448" width="22" style="41" customWidth="1"/>
    <col min="8449" max="8449" width="23.453125" style="41" customWidth="1"/>
    <col min="8450" max="8452" width="24.54296875" style="41" customWidth="1"/>
    <col min="8453" max="8453" width="15.453125" style="41" customWidth="1"/>
    <col min="8454" max="8454" width="21.1796875" style="41" customWidth="1"/>
    <col min="8455" max="8456" width="18.54296875" style="41" customWidth="1"/>
    <col min="8457" max="8457" width="15.54296875" style="41" customWidth="1"/>
    <col min="8458" max="8458" width="24" style="41" customWidth="1"/>
    <col min="8459" max="8463" width="15.54296875" style="41" customWidth="1"/>
    <col min="8464" max="8464" width="21.54296875" style="41" customWidth="1"/>
    <col min="8465" max="8465" width="8.54296875" style="41"/>
    <col min="8466" max="8466" width="20.453125" style="41" customWidth="1"/>
    <col min="8467" max="8669" width="8.54296875" style="41"/>
    <col min="8670" max="8670" width="78.54296875" style="41" customWidth="1"/>
    <col min="8671" max="8673" width="19.453125" style="41" customWidth="1"/>
    <col min="8674" max="8691" width="8.54296875" style="41"/>
    <col min="8692" max="8692" width="16.453125" style="41" customWidth="1"/>
    <col min="8693" max="8693" width="14.54296875" style="41" customWidth="1"/>
    <col min="8694" max="8694" width="42.54296875" style="41" customWidth="1"/>
    <col min="8695" max="8695" width="23.1796875" style="41" customWidth="1"/>
    <col min="8696" max="8696" width="23.54296875" style="41" customWidth="1"/>
    <col min="8697" max="8697" width="25" style="41" customWidth="1"/>
    <col min="8698" max="8698" width="20.453125" style="41" customWidth="1"/>
    <col min="8699" max="8699" width="22.81640625" style="41" customWidth="1"/>
    <col min="8700" max="8700" width="21.54296875" style="41" customWidth="1"/>
    <col min="8701" max="8701" width="23.453125" style="41" customWidth="1"/>
    <col min="8702" max="8703" width="24.1796875" style="41" customWidth="1"/>
    <col min="8704" max="8704" width="22" style="41" customWidth="1"/>
    <col min="8705" max="8705" width="23.453125" style="41" customWidth="1"/>
    <col min="8706" max="8708" width="24.54296875" style="41" customWidth="1"/>
    <col min="8709" max="8709" width="15.453125" style="41" customWidth="1"/>
    <col min="8710" max="8710" width="21.1796875" style="41" customWidth="1"/>
    <col min="8711" max="8712" width="18.54296875" style="41" customWidth="1"/>
    <col min="8713" max="8713" width="15.54296875" style="41" customWidth="1"/>
    <col min="8714" max="8714" width="24" style="41" customWidth="1"/>
    <col min="8715" max="8719" width="15.54296875" style="41" customWidth="1"/>
    <col min="8720" max="8720" width="21.54296875" style="41" customWidth="1"/>
    <col min="8721" max="8721" width="8.54296875" style="41"/>
    <col min="8722" max="8722" width="20.453125" style="41" customWidth="1"/>
    <col min="8723" max="8925" width="8.54296875" style="41"/>
    <col min="8926" max="8926" width="78.54296875" style="41" customWidth="1"/>
    <col min="8927" max="8929" width="19.453125" style="41" customWidth="1"/>
    <col min="8930" max="8947" width="8.54296875" style="41"/>
    <col min="8948" max="8948" width="16.453125" style="41" customWidth="1"/>
    <col min="8949" max="8949" width="14.54296875" style="41" customWidth="1"/>
    <col min="8950" max="8950" width="42.54296875" style="41" customWidth="1"/>
    <col min="8951" max="8951" width="23.1796875" style="41" customWidth="1"/>
    <col min="8952" max="8952" width="23.54296875" style="41" customWidth="1"/>
    <col min="8953" max="8953" width="25" style="41" customWidth="1"/>
    <col min="8954" max="8954" width="20.453125" style="41" customWidth="1"/>
    <col min="8955" max="8955" width="22.81640625" style="41" customWidth="1"/>
    <col min="8956" max="8956" width="21.54296875" style="41" customWidth="1"/>
    <col min="8957" max="8957" width="23.453125" style="41" customWidth="1"/>
    <col min="8958" max="8959" width="24.1796875" style="41" customWidth="1"/>
    <col min="8960" max="8960" width="22" style="41" customWidth="1"/>
    <col min="8961" max="8961" width="23.453125" style="41" customWidth="1"/>
    <col min="8962" max="8964" width="24.54296875" style="41" customWidth="1"/>
    <col min="8965" max="8965" width="15.453125" style="41" customWidth="1"/>
    <col min="8966" max="8966" width="21.1796875" style="41" customWidth="1"/>
    <col min="8967" max="8968" width="18.54296875" style="41" customWidth="1"/>
    <col min="8969" max="8969" width="15.54296875" style="41" customWidth="1"/>
    <col min="8970" max="8970" width="24" style="41" customWidth="1"/>
    <col min="8971" max="8975" width="15.54296875" style="41" customWidth="1"/>
    <col min="8976" max="8976" width="21.54296875" style="41" customWidth="1"/>
    <col min="8977" max="8977" width="8.54296875" style="41"/>
    <col min="8978" max="8978" width="20.453125" style="41" customWidth="1"/>
    <col min="8979" max="9181" width="8.54296875" style="41"/>
    <col min="9182" max="9182" width="78.54296875" style="41" customWidth="1"/>
    <col min="9183" max="9185" width="19.453125" style="41" customWidth="1"/>
    <col min="9186" max="9203" width="8.54296875" style="41"/>
    <col min="9204" max="9204" width="16.453125" style="41" customWidth="1"/>
    <col min="9205" max="9205" width="14.54296875" style="41" customWidth="1"/>
    <col min="9206" max="9206" width="42.54296875" style="41" customWidth="1"/>
    <col min="9207" max="9207" width="23.1796875" style="41" customWidth="1"/>
    <col min="9208" max="9208" width="23.54296875" style="41" customWidth="1"/>
    <col min="9209" max="9209" width="25" style="41" customWidth="1"/>
    <col min="9210" max="9210" width="20.453125" style="41" customWidth="1"/>
    <col min="9211" max="9211" width="22.81640625" style="41" customWidth="1"/>
    <col min="9212" max="9212" width="21.54296875" style="41" customWidth="1"/>
    <col min="9213" max="9213" width="23.453125" style="41" customWidth="1"/>
    <col min="9214" max="9215" width="24.1796875" style="41" customWidth="1"/>
    <col min="9216" max="9216" width="22" style="41" customWidth="1"/>
    <col min="9217" max="9217" width="23.453125" style="41" customWidth="1"/>
    <col min="9218" max="9220" width="24.54296875" style="41" customWidth="1"/>
    <col min="9221" max="9221" width="15.453125" style="41" customWidth="1"/>
    <col min="9222" max="9222" width="21.1796875" style="41" customWidth="1"/>
    <col min="9223" max="9224" width="18.54296875" style="41" customWidth="1"/>
    <col min="9225" max="9225" width="15.54296875" style="41" customWidth="1"/>
    <col min="9226" max="9226" width="24" style="41" customWidth="1"/>
    <col min="9227" max="9231" width="15.54296875" style="41" customWidth="1"/>
    <col min="9232" max="9232" width="21.54296875" style="41" customWidth="1"/>
    <col min="9233" max="9233" width="8.54296875" style="41"/>
    <col min="9234" max="9234" width="20.453125" style="41" customWidth="1"/>
    <col min="9235" max="9437" width="8.54296875" style="41"/>
    <col min="9438" max="9438" width="78.54296875" style="41" customWidth="1"/>
    <col min="9439" max="9441" width="19.453125" style="41" customWidth="1"/>
    <col min="9442" max="9459" width="8.54296875" style="41"/>
    <col min="9460" max="9460" width="16.453125" style="41" customWidth="1"/>
    <col min="9461" max="9461" width="14.54296875" style="41" customWidth="1"/>
    <col min="9462" max="9462" width="42.54296875" style="41" customWidth="1"/>
    <col min="9463" max="9463" width="23.1796875" style="41" customWidth="1"/>
    <col min="9464" max="9464" width="23.54296875" style="41" customWidth="1"/>
    <col min="9465" max="9465" width="25" style="41" customWidth="1"/>
    <col min="9466" max="9466" width="20.453125" style="41" customWidth="1"/>
    <col min="9467" max="9467" width="22.81640625" style="41" customWidth="1"/>
    <col min="9468" max="9468" width="21.54296875" style="41" customWidth="1"/>
    <col min="9469" max="9469" width="23.453125" style="41" customWidth="1"/>
    <col min="9470" max="9471" width="24.1796875" style="41" customWidth="1"/>
    <col min="9472" max="9472" width="22" style="41" customWidth="1"/>
    <col min="9473" max="9473" width="23.453125" style="41" customWidth="1"/>
    <col min="9474" max="9476" width="24.54296875" style="41" customWidth="1"/>
    <col min="9477" max="9477" width="15.453125" style="41" customWidth="1"/>
    <col min="9478" max="9478" width="21.1796875" style="41" customWidth="1"/>
    <col min="9479" max="9480" width="18.54296875" style="41" customWidth="1"/>
    <col min="9481" max="9481" width="15.54296875" style="41" customWidth="1"/>
    <col min="9482" max="9482" width="24" style="41" customWidth="1"/>
    <col min="9483" max="9487" width="15.54296875" style="41" customWidth="1"/>
    <col min="9488" max="9488" width="21.54296875" style="41" customWidth="1"/>
    <col min="9489" max="9489" width="8.54296875" style="41"/>
    <col min="9490" max="9490" width="20.453125" style="41" customWidth="1"/>
    <col min="9491" max="9693" width="8.54296875" style="41"/>
    <col min="9694" max="9694" width="78.54296875" style="41" customWidth="1"/>
    <col min="9695" max="9697" width="19.453125" style="41" customWidth="1"/>
    <col min="9698" max="9715" width="8.54296875" style="41"/>
    <col min="9716" max="9716" width="16.453125" style="41" customWidth="1"/>
    <col min="9717" max="9717" width="14.54296875" style="41" customWidth="1"/>
    <col min="9718" max="9718" width="42.54296875" style="41" customWidth="1"/>
    <col min="9719" max="9719" width="23.1796875" style="41" customWidth="1"/>
    <col min="9720" max="9720" width="23.54296875" style="41" customWidth="1"/>
    <col min="9721" max="9721" width="25" style="41" customWidth="1"/>
    <col min="9722" max="9722" width="20.453125" style="41" customWidth="1"/>
    <col min="9723" max="9723" width="22.81640625" style="41" customWidth="1"/>
    <col min="9724" max="9724" width="21.54296875" style="41" customWidth="1"/>
    <col min="9725" max="9725" width="23.453125" style="41" customWidth="1"/>
    <col min="9726" max="9727" width="24.1796875" style="41" customWidth="1"/>
    <col min="9728" max="9728" width="22" style="41" customWidth="1"/>
    <col min="9729" max="9729" width="23.453125" style="41" customWidth="1"/>
    <col min="9730" max="9732" width="24.54296875" style="41" customWidth="1"/>
    <col min="9733" max="9733" width="15.453125" style="41" customWidth="1"/>
    <col min="9734" max="9734" width="21.1796875" style="41" customWidth="1"/>
    <col min="9735" max="9736" width="18.54296875" style="41" customWidth="1"/>
    <col min="9737" max="9737" width="15.54296875" style="41" customWidth="1"/>
    <col min="9738" max="9738" width="24" style="41" customWidth="1"/>
    <col min="9739" max="9743" width="15.54296875" style="41" customWidth="1"/>
    <col min="9744" max="9744" width="21.54296875" style="41" customWidth="1"/>
    <col min="9745" max="9745" width="8.54296875" style="41"/>
    <col min="9746" max="9746" width="20.453125" style="41" customWidth="1"/>
    <col min="9747" max="9949" width="8.54296875" style="41"/>
    <col min="9950" max="9950" width="78.54296875" style="41" customWidth="1"/>
    <col min="9951" max="9953" width="19.453125" style="41" customWidth="1"/>
    <col min="9954" max="9971" width="8.54296875" style="41"/>
    <col min="9972" max="9972" width="16.453125" style="41" customWidth="1"/>
    <col min="9973" max="9973" width="14.54296875" style="41" customWidth="1"/>
    <col min="9974" max="9974" width="42.54296875" style="41" customWidth="1"/>
    <col min="9975" max="9975" width="23.1796875" style="41" customWidth="1"/>
    <col min="9976" max="9976" width="23.54296875" style="41" customWidth="1"/>
    <col min="9977" max="9977" width="25" style="41" customWidth="1"/>
    <col min="9978" max="9978" width="20.453125" style="41" customWidth="1"/>
    <col min="9979" max="9979" width="22.81640625" style="41" customWidth="1"/>
    <col min="9980" max="9980" width="21.54296875" style="41" customWidth="1"/>
    <col min="9981" max="9981" width="23.453125" style="41" customWidth="1"/>
    <col min="9982" max="9983" width="24.1796875" style="41" customWidth="1"/>
    <col min="9984" max="9984" width="22" style="41" customWidth="1"/>
    <col min="9985" max="9985" width="23.453125" style="41" customWidth="1"/>
    <col min="9986" max="9988" width="24.54296875" style="41" customWidth="1"/>
    <col min="9989" max="9989" width="15.453125" style="41" customWidth="1"/>
    <col min="9990" max="9990" width="21.1796875" style="41" customWidth="1"/>
    <col min="9991" max="9992" width="18.54296875" style="41" customWidth="1"/>
    <col min="9993" max="9993" width="15.54296875" style="41" customWidth="1"/>
    <col min="9994" max="9994" width="24" style="41" customWidth="1"/>
    <col min="9995" max="9999" width="15.54296875" style="41" customWidth="1"/>
    <col min="10000" max="10000" width="21.54296875" style="41" customWidth="1"/>
    <col min="10001" max="10001" width="8.54296875" style="41"/>
    <col min="10002" max="10002" width="20.453125" style="41" customWidth="1"/>
    <col min="10003" max="10205" width="8.54296875" style="41"/>
    <col min="10206" max="10206" width="78.54296875" style="41" customWidth="1"/>
    <col min="10207" max="10209" width="19.453125" style="41" customWidth="1"/>
    <col min="10210" max="10227" width="8.54296875" style="41"/>
    <col min="10228" max="10228" width="16.453125" style="41" customWidth="1"/>
    <col min="10229" max="10229" width="14.54296875" style="41" customWidth="1"/>
    <col min="10230" max="10230" width="42.54296875" style="41" customWidth="1"/>
    <col min="10231" max="10231" width="23.1796875" style="41" customWidth="1"/>
    <col min="10232" max="10232" width="23.54296875" style="41" customWidth="1"/>
    <col min="10233" max="10233" width="25" style="41" customWidth="1"/>
    <col min="10234" max="10234" width="20.453125" style="41" customWidth="1"/>
    <col min="10235" max="10235" width="22.81640625" style="41" customWidth="1"/>
    <col min="10236" max="10236" width="21.54296875" style="41" customWidth="1"/>
    <col min="10237" max="10237" width="23.453125" style="41" customWidth="1"/>
    <col min="10238" max="10239" width="24.1796875" style="41" customWidth="1"/>
    <col min="10240" max="10240" width="22" style="41" customWidth="1"/>
    <col min="10241" max="10241" width="23.453125" style="41" customWidth="1"/>
    <col min="10242" max="10244" width="24.54296875" style="41" customWidth="1"/>
    <col min="10245" max="10245" width="15.453125" style="41" customWidth="1"/>
    <col min="10246" max="10246" width="21.1796875" style="41" customWidth="1"/>
    <col min="10247" max="10248" width="18.54296875" style="41" customWidth="1"/>
    <col min="10249" max="10249" width="15.54296875" style="41" customWidth="1"/>
    <col min="10250" max="10250" width="24" style="41" customWidth="1"/>
    <col min="10251" max="10255" width="15.54296875" style="41" customWidth="1"/>
    <col min="10256" max="10256" width="21.54296875" style="41" customWidth="1"/>
    <col min="10257" max="10257" width="8.54296875" style="41"/>
    <col min="10258" max="10258" width="20.453125" style="41" customWidth="1"/>
    <col min="10259" max="10461" width="8.54296875" style="41"/>
    <col min="10462" max="10462" width="78.54296875" style="41" customWidth="1"/>
    <col min="10463" max="10465" width="19.453125" style="41" customWidth="1"/>
    <col min="10466" max="10483" width="8.54296875" style="41"/>
    <col min="10484" max="10484" width="16.453125" style="41" customWidth="1"/>
    <col min="10485" max="10485" width="14.54296875" style="41" customWidth="1"/>
    <col min="10486" max="10486" width="42.54296875" style="41" customWidth="1"/>
    <col min="10487" max="10487" width="23.1796875" style="41" customWidth="1"/>
    <col min="10488" max="10488" width="23.54296875" style="41" customWidth="1"/>
    <col min="10489" max="10489" width="25" style="41" customWidth="1"/>
    <col min="10490" max="10490" width="20.453125" style="41" customWidth="1"/>
    <col min="10491" max="10491" width="22.81640625" style="41" customWidth="1"/>
    <col min="10492" max="10492" width="21.54296875" style="41" customWidth="1"/>
    <col min="10493" max="10493" width="23.453125" style="41" customWidth="1"/>
    <col min="10494" max="10495" width="24.1796875" style="41" customWidth="1"/>
    <col min="10496" max="10496" width="22" style="41" customWidth="1"/>
    <col min="10497" max="10497" width="23.453125" style="41" customWidth="1"/>
    <col min="10498" max="10500" width="24.54296875" style="41" customWidth="1"/>
    <col min="10501" max="10501" width="15.453125" style="41" customWidth="1"/>
    <col min="10502" max="10502" width="21.1796875" style="41" customWidth="1"/>
    <col min="10503" max="10504" width="18.54296875" style="41" customWidth="1"/>
    <col min="10505" max="10505" width="15.54296875" style="41" customWidth="1"/>
    <col min="10506" max="10506" width="24" style="41" customWidth="1"/>
    <col min="10507" max="10511" width="15.54296875" style="41" customWidth="1"/>
    <col min="10512" max="10512" width="21.54296875" style="41" customWidth="1"/>
    <col min="10513" max="10513" width="8.54296875" style="41"/>
    <col min="10514" max="10514" width="20.453125" style="41" customWidth="1"/>
    <col min="10515" max="10717" width="8.54296875" style="41"/>
    <col min="10718" max="10718" width="78.54296875" style="41" customWidth="1"/>
    <col min="10719" max="10721" width="19.453125" style="41" customWidth="1"/>
    <col min="10722" max="10739" width="8.54296875" style="41"/>
    <col min="10740" max="10740" width="16.453125" style="41" customWidth="1"/>
    <col min="10741" max="10741" width="14.54296875" style="41" customWidth="1"/>
    <col min="10742" max="10742" width="42.54296875" style="41" customWidth="1"/>
    <col min="10743" max="10743" width="23.1796875" style="41" customWidth="1"/>
    <col min="10744" max="10744" width="23.54296875" style="41" customWidth="1"/>
    <col min="10745" max="10745" width="25" style="41" customWidth="1"/>
    <col min="10746" max="10746" width="20.453125" style="41" customWidth="1"/>
    <col min="10747" max="10747" width="22.81640625" style="41" customWidth="1"/>
    <col min="10748" max="10748" width="21.54296875" style="41" customWidth="1"/>
    <col min="10749" max="10749" width="23.453125" style="41" customWidth="1"/>
    <col min="10750" max="10751" width="24.1796875" style="41" customWidth="1"/>
    <col min="10752" max="10752" width="22" style="41" customWidth="1"/>
    <col min="10753" max="10753" width="23.453125" style="41" customWidth="1"/>
    <col min="10754" max="10756" width="24.54296875" style="41" customWidth="1"/>
    <col min="10757" max="10757" width="15.453125" style="41" customWidth="1"/>
    <col min="10758" max="10758" width="21.1796875" style="41" customWidth="1"/>
    <col min="10759" max="10760" width="18.54296875" style="41" customWidth="1"/>
    <col min="10761" max="10761" width="15.54296875" style="41" customWidth="1"/>
    <col min="10762" max="10762" width="24" style="41" customWidth="1"/>
    <col min="10763" max="10767" width="15.54296875" style="41" customWidth="1"/>
    <col min="10768" max="10768" width="21.54296875" style="41" customWidth="1"/>
    <col min="10769" max="10769" width="8.54296875" style="41"/>
    <col min="10770" max="10770" width="20.453125" style="41" customWidth="1"/>
    <col min="10771" max="10973" width="8.54296875" style="41"/>
    <col min="10974" max="10974" width="78.54296875" style="41" customWidth="1"/>
    <col min="10975" max="10977" width="19.453125" style="41" customWidth="1"/>
    <col min="10978" max="10995" width="8.54296875" style="41"/>
    <col min="10996" max="10996" width="16.453125" style="41" customWidth="1"/>
    <col min="10997" max="10997" width="14.54296875" style="41" customWidth="1"/>
    <col min="10998" max="10998" width="42.54296875" style="41" customWidth="1"/>
    <col min="10999" max="10999" width="23.1796875" style="41" customWidth="1"/>
    <col min="11000" max="11000" width="23.54296875" style="41" customWidth="1"/>
    <col min="11001" max="11001" width="25" style="41" customWidth="1"/>
    <col min="11002" max="11002" width="20.453125" style="41" customWidth="1"/>
    <col min="11003" max="11003" width="22.81640625" style="41" customWidth="1"/>
    <col min="11004" max="11004" width="21.54296875" style="41" customWidth="1"/>
    <col min="11005" max="11005" width="23.453125" style="41" customWidth="1"/>
    <col min="11006" max="11007" width="24.1796875" style="41" customWidth="1"/>
    <col min="11008" max="11008" width="22" style="41" customWidth="1"/>
    <col min="11009" max="11009" width="23.453125" style="41" customWidth="1"/>
    <col min="11010" max="11012" width="24.54296875" style="41" customWidth="1"/>
    <col min="11013" max="11013" width="15.453125" style="41" customWidth="1"/>
    <col min="11014" max="11014" width="21.1796875" style="41" customWidth="1"/>
    <col min="11015" max="11016" width="18.54296875" style="41" customWidth="1"/>
    <col min="11017" max="11017" width="15.54296875" style="41" customWidth="1"/>
    <col min="11018" max="11018" width="24" style="41" customWidth="1"/>
    <col min="11019" max="11023" width="15.54296875" style="41" customWidth="1"/>
    <col min="11024" max="11024" width="21.54296875" style="41" customWidth="1"/>
    <col min="11025" max="11025" width="8.54296875" style="41"/>
    <col min="11026" max="11026" width="20.453125" style="41" customWidth="1"/>
    <col min="11027" max="11229" width="8.54296875" style="41"/>
    <col min="11230" max="11230" width="78.54296875" style="41" customWidth="1"/>
    <col min="11231" max="11233" width="19.453125" style="41" customWidth="1"/>
    <col min="11234" max="11251" width="8.54296875" style="41"/>
    <col min="11252" max="11252" width="16.453125" style="41" customWidth="1"/>
    <col min="11253" max="11253" width="14.54296875" style="41" customWidth="1"/>
    <col min="11254" max="11254" width="42.54296875" style="41" customWidth="1"/>
    <col min="11255" max="11255" width="23.1796875" style="41" customWidth="1"/>
    <col min="11256" max="11256" width="23.54296875" style="41" customWidth="1"/>
    <col min="11257" max="11257" width="25" style="41" customWidth="1"/>
    <col min="11258" max="11258" width="20.453125" style="41" customWidth="1"/>
    <col min="11259" max="11259" width="22.81640625" style="41" customWidth="1"/>
    <col min="11260" max="11260" width="21.54296875" style="41" customWidth="1"/>
    <col min="11261" max="11261" width="23.453125" style="41" customWidth="1"/>
    <col min="11262" max="11263" width="24.1796875" style="41" customWidth="1"/>
    <col min="11264" max="11264" width="22" style="41" customWidth="1"/>
    <col min="11265" max="11265" width="23.453125" style="41" customWidth="1"/>
    <col min="11266" max="11268" width="24.54296875" style="41" customWidth="1"/>
    <col min="11269" max="11269" width="15.453125" style="41" customWidth="1"/>
    <col min="11270" max="11270" width="21.1796875" style="41" customWidth="1"/>
    <col min="11271" max="11272" width="18.54296875" style="41" customWidth="1"/>
    <col min="11273" max="11273" width="15.54296875" style="41" customWidth="1"/>
    <col min="11274" max="11274" width="24" style="41" customWidth="1"/>
    <col min="11275" max="11279" width="15.54296875" style="41" customWidth="1"/>
    <col min="11280" max="11280" width="21.54296875" style="41" customWidth="1"/>
    <col min="11281" max="11281" width="8.54296875" style="41"/>
    <col min="11282" max="11282" width="20.453125" style="41" customWidth="1"/>
    <col min="11283" max="11485" width="8.54296875" style="41"/>
    <col min="11486" max="11486" width="78.54296875" style="41" customWidth="1"/>
    <col min="11487" max="11489" width="19.453125" style="41" customWidth="1"/>
    <col min="11490" max="11507" width="8.54296875" style="41"/>
    <col min="11508" max="11508" width="16.453125" style="41" customWidth="1"/>
    <col min="11509" max="11509" width="14.54296875" style="41" customWidth="1"/>
    <col min="11510" max="11510" width="42.54296875" style="41" customWidth="1"/>
    <col min="11511" max="11511" width="23.1796875" style="41" customWidth="1"/>
    <col min="11512" max="11512" width="23.54296875" style="41" customWidth="1"/>
    <col min="11513" max="11513" width="25" style="41" customWidth="1"/>
    <col min="11514" max="11514" width="20.453125" style="41" customWidth="1"/>
    <col min="11515" max="11515" width="22.81640625" style="41" customWidth="1"/>
    <col min="11516" max="11516" width="21.54296875" style="41" customWidth="1"/>
    <col min="11517" max="11517" width="23.453125" style="41" customWidth="1"/>
    <col min="11518" max="11519" width="24.1796875" style="41" customWidth="1"/>
    <col min="11520" max="11520" width="22" style="41" customWidth="1"/>
    <col min="11521" max="11521" width="23.453125" style="41" customWidth="1"/>
    <col min="11522" max="11524" width="24.54296875" style="41" customWidth="1"/>
    <col min="11525" max="11525" width="15.453125" style="41" customWidth="1"/>
    <col min="11526" max="11526" width="21.1796875" style="41" customWidth="1"/>
    <col min="11527" max="11528" width="18.54296875" style="41" customWidth="1"/>
    <col min="11529" max="11529" width="15.54296875" style="41" customWidth="1"/>
    <col min="11530" max="11530" width="24" style="41" customWidth="1"/>
    <col min="11531" max="11535" width="15.54296875" style="41" customWidth="1"/>
    <col min="11536" max="11536" width="21.54296875" style="41" customWidth="1"/>
    <col min="11537" max="11537" width="8.54296875" style="41"/>
    <col min="11538" max="11538" width="20.453125" style="41" customWidth="1"/>
    <col min="11539" max="11741" width="8.54296875" style="41"/>
    <col min="11742" max="11742" width="78.54296875" style="41" customWidth="1"/>
    <col min="11743" max="11745" width="19.453125" style="41" customWidth="1"/>
    <col min="11746" max="11763" width="8.54296875" style="41"/>
    <col min="11764" max="11764" width="16.453125" style="41" customWidth="1"/>
    <col min="11765" max="11765" width="14.54296875" style="41" customWidth="1"/>
    <col min="11766" max="11766" width="42.54296875" style="41" customWidth="1"/>
    <col min="11767" max="11767" width="23.1796875" style="41" customWidth="1"/>
    <col min="11768" max="11768" width="23.54296875" style="41" customWidth="1"/>
    <col min="11769" max="11769" width="25" style="41" customWidth="1"/>
    <col min="11770" max="11770" width="20.453125" style="41" customWidth="1"/>
    <col min="11771" max="11771" width="22.81640625" style="41" customWidth="1"/>
    <col min="11772" max="11772" width="21.54296875" style="41" customWidth="1"/>
    <col min="11773" max="11773" width="23.453125" style="41" customWidth="1"/>
    <col min="11774" max="11775" width="24.1796875" style="41" customWidth="1"/>
    <col min="11776" max="11776" width="22" style="41" customWidth="1"/>
    <col min="11777" max="11777" width="23.453125" style="41" customWidth="1"/>
    <col min="11778" max="11780" width="24.54296875" style="41" customWidth="1"/>
    <col min="11781" max="11781" width="15.453125" style="41" customWidth="1"/>
    <col min="11782" max="11782" width="21.1796875" style="41" customWidth="1"/>
    <col min="11783" max="11784" width="18.54296875" style="41" customWidth="1"/>
    <col min="11785" max="11785" width="15.54296875" style="41" customWidth="1"/>
    <col min="11786" max="11786" width="24" style="41" customWidth="1"/>
    <col min="11787" max="11791" width="15.54296875" style="41" customWidth="1"/>
    <col min="11792" max="11792" width="21.54296875" style="41" customWidth="1"/>
    <col min="11793" max="11793" width="8.54296875" style="41"/>
    <col min="11794" max="11794" width="20.453125" style="41" customWidth="1"/>
    <col min="11795" max="11997" width="8.54296875" style="41"/>
    <col min="11998" max="11998" width="78.54296875" style="41" customWidth="1"/>
    <col min="11999" max="12001" width="19.453125" style="41" customWidth="1"/>
    <col min="12002" max="12019" width="8.54296875" style="41"/>
    <col min="12020" max="12020" width="16.453125" style="41" customWidth="1"/>
    <col min="12021" max="12021" width="14.54296875" style="41" customWidth="1"/>
    <col min="12022" max="12022" width="42.54296875" style="41" customWidth="1"/>
    <col min="12023" max="12023" width="23.1796875" style="41" customWidth="1"/>
    <col min="12024" max="12024" width="23.54296875" style="41" customWidth="1"/>
    <col min="12025" max="12025" width="25" style="41" customWidth="1"/>
    <col min="12026" max="12026" width="20.453125" style="41" customWidth="1"/>
    <col min="12027" max="12027" width="22.81640625" style="41" customWidth="1"/>
    <col min="12028" max="12028" width="21.54296875" style="41" customWidth="1"/>
    <col min="12029" max="12029" width="23.453125" style="41" customWidth="1"/>
    <col min="12030" max="12031" width="24.1796875" style="41" customWidth="1"/>
    <col min="12032" max="12032" width="22" style="41" customWidth="1"/>
    <col min="12033" max="12033" width="23.453125" style="41" customWidth="1"/>
    <col min="12034" max="12036" width="24.54296875" style="41" customWidth="1"/>
    <col min="12037" max="12037" width="15.453125" style="41" customWidth="1"/>
    <col min="12038" max="12038" width="21.1796875" style="41" customWidth="1"/>
    <col min="12039" max="12040" width="18.54296875" style="41" customWidth="1"/>
    <col min="12041" max="12041" width="15.54296875" style="41" customWidth="1"/>
    <col min="12042" max="12042" width="24" style="41" customWidth="1"/>
    <col min="12043" max="12047" width="15.54296875" style="41" customWidth="1"/>
    <col min="12048" max="12048" width="21.54296875" style="41" customWidth="1"/>
    <col min="12049" max="12049" width="8.54296875" style="41"/>
    <col min="12050" max="12050" width="20.453125" style="41" customWidth="1"/>
    <col min="12051" max="12253" width="8.54296875" style="41"/>
    <col min="12254" max="12254" width="78.54296875" style="41" customWidth="1"/>
    <col min="12255" max="12257" width="19.453125" style="41" customWidth="1"/>
    <col min="12258" max="12275" width="8.54296875" style="41"/>
    <col min="12276" max="12276" width="16.453125" style="41" customWidth="1"/>
    <col min="12277" max="12277" width="14.54296875" style="41" customWidth="1"/>
    <col min="12278" max="12278" width="42.54296875" style="41" customWidth="1"/>
    <col min="12279" max="12279" width="23.1796875" style="41" customWidth="1"/>
    <col min="12280" max="12280" width="23.54296875" style="41" customWidth="1"/>
    <col min="12281" max="12281" width="25" style="41" customWidth="1"/>
    <col min="12282" max="12282" width="20.453125" style="41" customWidth="1"/>
    <col min="12283" max="12283" width="22.81640625" style="41" customWidth="1"/>
    <col min="12284" max="12284" width="21.54296875" style="41" customWidth="1"/>
    <col min="12285" max="12285" width="23.453125" style="41" customWidth="1"/>
    <col min="12286" max="12287" width="24.1796875" style="41" customWidth="1"/>
    <col min="12288" max="12288" width="22" style="41" customWidth="1"/>
    <col min="12289" max="12289" width="23.453125" style="41" customWidth="1"/>
    <col min="12290" max="12292" width="24.54296875" style="41" customWidth="1"/>
    <col min="12293" max="12293" width="15.453125" style="41" customWidth="1"/>
    <col min="12294" max="12294" width="21.1796875" style="41" customWidth="1"/>
    <col min="12295" max="12296" width="18.54296875" style="41" customWidth="1"/>
    <col min="12297" max="12297" width="15.54296875" style="41" customWidth="1"/>
    <col min="12298" max="12298" width="24" style="41" customWidth="1"/>
    <col min="12299" max="12303" width="15.54296875" style="41" customWidth="1"/>
    <col min="12304" max="12304" width="21.54296875" style="41" customWidth="1"/>
    <col min="12305" max="12305" width="8.54296875" style="41"/>
    <col min="12306" max="12306" width="20.453125" style="41" customWidth="1"/>
    <col min="12307" max="12509" width="8.54296875" style="41"/>
    <col min="12510" max="12510" width="78.54296875" style="41" customWidth="1"/>
    <col min="12511" max="12513" width="19.453125" style="41" customWidth="1"/>
    <col min="12514" max="12531" width="8.54296875" style="41"/>
    <col min="12532" max="12532" width="16.453125" style="41" customWidth="1"/>
    <col min="12533" max="12533" width="14.54296875" style="41" customWidth="1"/>
    <col min="12534" max="12534" width="42.54296875" style="41" customWidth="1"/>
    <col min="12535" max="12535" width="23.1796875" style="41" customWidth="1"/>
    <col min="12536" max="12536" width="23.54296875" style="41" customWidth="1"/>
    <col min="12537" max="12537" width="25" style="41" customWidth="1"/>
    <col min="12538" max="12538" width="20.453125" style="41" customWidth="1"/>
    <col min="12539" max="12539" width="22.81640625" style="41" customWidth="1"/>
    <col min="12540" max="12540" width="21.54296875" style="41" customWidth="1"/>
    <col min="12541" max="12541" width="23.453125" style="41" customWidth="1"/>
    <col min="12542" max="12543" width="24.1796875" style="41" customWidth="1"/>
    <col min="12544" max="12544" width="22" style="41" customWidth="1"/>
    <col min="12545" max="12545" width="23.453125" style="41" customWidth="1"/>
    <col min="12546" max="12548" width="24.54296875" style="41" customWidth="1"/>
    <col min="12549" max="12549" width="15.453125" style="41" customWidth="1"/>
    <col min="12550" max="12550" width="21.1796875" style="41" customWidth="1"/>
    <col min="12551" max="12552" width="18.54296875" style="41" customWidth="1"/>
    <col min="12553" max="12553" width="15.54296875" style="41" customWidth="1"/>
    <col min="12554" max="12554" width="24" style="41" customWidth="1"/>
    <col min="12555" max="12559" width="15.54296875" style="41" customWidth="1"/>
    <col min="12560" max="12560" width="21.54296875" style="41" customWidth="1"/>
    <col min="12561" max="12561" width="8.54296875" style="41"/>
    <col min="12562" max="12562" width="20.453125" style="41" customWidth="1"/>
    <col min="12563" max="12765" width="8.54296875" style="41"/>
    <col min="12766" max="12766" width="78.54296875" style="41" customWidth="1"/>
    <col min="12767" max="12769" width="19.453125" style="41" customWidth="1"/>
    <col min="12770" max="12787" width="8.54296875" style="41"/>
    <col min="12788" max="12788" width="16.453125" style="41" customWidth="1"/>
    <col min="12789" max="12789" width="14.54296875" style="41" customWidth="1"/>
    <col min="12790" max="12790" width="42.54296875" style="41" customWidth="1"/>
    <col min="12791" max="12791" width="23.1796875" style="41" customWidth="1"/>
    <col min="12792" max="12792" width="23.54296875" style="41" customWidth="1"/>
    <col min="12793" max="12793" width="25" style="41" customWidth="1"/>
    <col min="12794" max="12794" width="20.453125" style="41" customWidth="1"/>
    <col min="12795" max="12795" width="22.81640625" style="41" customWidth="1"/>
    <col min="12796" max="12796" width="21.54296875" style="41" customWidth="1"/>
    <col min="12797" max="12797" width="23.453125" style="41" customWidth="1"/>
    <col min="12798" max="12799" width="24.1796875" style="41" customWidth="1"/>
    <col min="12800" max="12800" width="22" style="41" customWidth="1"/>
    <col min="12801" max="12801" width="23.453125" style="41" customWidth="1"/>
    <col min="12802" max="12804" width="24.54296875" style="41" customWidth="1"/>
    <col min="12805" max="12805" width="15.453125" style="41" customWidth="1"/>
    <col min="12806" max="12806" width="21.1796875" style="41" customWidth="1"/>
    <col min="12807" max="12808" width="18.54296875" style="41" customWidth="1"/>
    <col min="12809" max="12809" width="15.54296875" style="41" customWidth="1"/>
    <col min="12810" max="12810" width="24" style="41" customWidth="1"/>
    <col min="12811" max="12815" width="15.54296875" style="41" customWidth="1"/>
    <col min="12816" max="12816" width="21.54296875" style="41" customWidth="1"/>
    <col min="12817" max="12817" width="8.54296875" style="41"/>
    <col min="12818" max="12818" width="20.453125" style="41" customWidth="1"/>
    <col min="12819" max="13021" width="8.54296875" style="41"/>
    <col min="13022" max="13022" width="78.54296875" style="41" customWidth="1"/>
    <col min="13023" max="13025" width="19.453125" style="41" customWidth="1"/>
    <col min="13026" max="13043" width="8.54296875" style="41"/>
    <col min="13044" max="13044" width="16.453125" style="41" customWidth="1"/>
    <col min="13045" max="13045" width="14.54296875" style="41" customWidth="1"/>
    <col min="13046" max="13046" width="42.54296875" style="41" customWidth="1"/>
    <col min="13047" max="13047" width="23.1796875" style="41" customWidth="1"/>
    <col min="13048" max="13048" width="23.54296875" style="41" customWidth="1"/>
    <col min="13049" max="13049" width="25" style="41" customWidth="1"/>
    <col min="13050" max="13050" width="20.453125" style="41" customWidth="1"/>
    <col min="13051" max="13051" width="22.81640625" style="41" customWidth="1"/>
    <col min="13052" max="13052" width="21.54296875" style="41" customWidth="1"/>
    <col min="13053" max="13053" width="23.453125" style="41" customWidth="1"/>
    <col min="13054" max="13055" width="24.1796875" style="41" customWidth="1"/>
    <col min="13056" max="13056" width="22" style="41" customWidth="1"/>
    <col min="13057" max="13057" width="23.453125" style="41" customWidth="1"/>
    <col min="13058" max="13060" width="24.54296875" style="41" customWidth="1"/>
    <col min="13061" max="13061" width="15.453125" style="41" customWidth="1"/>
    <col min="13062" max="13062" width="21.1796875" style="41" customWidth="1"/>
    <col min="13063" max="13064" width="18.54296875" style="41" customWidth="1"/>
    <col min="13065" max="13065" width="15.54296875" style="41" customWidth="1"/>
    <col min="13066" max="13066" width="24" style="41" customWidth="1"/>
    <col min="13067" max="13071" width="15.54296875" style="41" customWidth="1"/>
    <col min="13072" max="13072" width="21.54296875" style="41" customWidth="1"/>
    <col min="13073" max="13073" width="8.54296875" style="41"/>
    <col min="13074" max="13074" width="20.453125" style="41" customWidth="1"/>
    <col min="13075" max="13277" width="8.54296875" style="41"/>
    <col min="13278" max="13278" width="78.54296875" style="41" customWidth="1"/>
    <col min="13279" max="13281" width="19.453125" style="41" customWidth="1"/>
    <col min="13282" max="13299" width="8.54296875" style="41"/>
    <col min="13300" max="13300" width="16.453125" style="41" customWidth="1"/>
    <col min="13301" max="13301" width="14.54296875" style="41" customWidth="1"/>
    <col min="13302" max="13302" width="42.54296875" style="41" customWidth="1"/>
    <col min="13303" max="13303" width="23.1796875" style="41" customWidth="1"/>
    <col min="13304" max="13304" width="23.54296875" style="41" customWidth="1"/>
    <col min="13305" max="13305" width="25" style="41" customWidth="1"/>
    <col min="13306" max="13306" width="20.453125" style="41" customWidth="1"/>
    <col min="13307" max="13307" width="22.81640625" style="41" customWidth="1"/>
    <col min="13308" max="13308" width="21.54296875" style="41" customWidth="1"/>
    <col min="13309" max="13309" width="23.453125" style="41" customWidth="1"/>
    <col min="13310" max="13311" width="24.1796875" style="41" customWidth="1"/>
    <col min="13312" max="13312" width="22" style="41" customWidth="1"/>
    <col min="13313" max="13313" width="23.453125" style="41" customWidth="1"/>
    <col min="13314" max="13316" width="24.54296875" style="41" customWidth="1"/>
    <col min="13317" max="13317" width="15.453125" style="41" customWidth="1"/>
    <col min="13318" max="13318" width="21.1796875" style="41" customWidth="1"/>
    <col min="13319" max="13320" width="18.54296875" style="41" customWidth="1"/>
    <col min="13321" max="13321" width="15.54296875" style="41" customWidth="1"/>
    <col min="13322" max="13322" width="24" style="41" customWidth="1"/>
    <col min="13323" max="13327" width="15.54296875" style="41" customWidth="1"/>
    <col min="13328" max="13328" width="21.54296875" style="41" customWidth="1"/>
    <col min="13329" max="13329" width="8.54296875" style="41"/>
    <col min="13330" max="13330" width="20.453125" style="41" customWidth="1"/>
    <col min="13331" max="13533" width="8.54296875" style="41"/>
    <col min="13534" max="13534" width="78.54296875" style="41" customWidth="1"/>
    <col min="13535" max="13537" width="19.453125" style="41" customWidth="1"/>
    <col min="13538" max="13555" width="8.54296875" style="41"/>
    <col min="13556" max="13556" width="16.453125" style="41" customWidth="1"/>
    <col min="13557" max="13557" width="14.54296875" style="41" customWidth="1"/>
    <col min="13558" max="13558" width="42.54296875" style="41" customWidth="1"/>
    <col min="13559" max="13559" width="23.1796875" style="41" customWidth="1"/>
    <col min="13560" max="13560" width="23.54296875" style="41" customWidth="1"/>
    <col min="13561" max="13561" width="25" style="41" customWidth="1"/>
    <col min="13562" max="13562" width="20.453125" style="41" customWidth="1"/>
    <col min="13563" max="13563" width="22.81640625" style="41" customWidth="1"/>
    <col min="13564" max="13564" width="21.54296875" style="41" customWidth="1"/>
    <col min="13565" max="13565" width="23.453125" style="41" customWidth="1"/>
    <col min="13566" max="13567" width="24.1796875" style="41" customWidth="1"/>
    <col min="13568" max="13568" width="22" style="41" customWidth="1"/>
    <col min="13569" max="13569" width="23.453125" style="41" customWidth="1"/>
    <col min="13570" max="13572" width="24.54296875" style="41" customWidth="1"/>
    <col min="13573" max="13573" width="15.453125" style="41" customWidth="1"/>
    <col min="13574" max="13574" width="21.1796875" style="41" customWidth="1"/>
    <col min="13575" max="13576" width="18.54296875" style="41" customWidth="1"/>
    <col min="13577" max="13577" width="15.54296875" style="41" customWidth="1"/>
    <col min="13578" max="13578" width="24" style="41" customWidth="1"/>
    <col min="13579" max="13583" width="15.54296875" style="41" customWidth="1"/>
    <col min="13584" max="13584" width="21.54296875" style="41" customWidth="1"/>
    <col min="13585" max="13585" width="8.54296875" style="41"/>
    <col min="13586" max="13586" width="20.453125" style="41" customWidth="1"/>
    <col min="13587" max="13789" width="8.54296875" style="41"/>
    <col min="13790" max="13790" width="78.54296875" style="41" customWidth="1"/>
    <col min="13791" max="13793" width="19.453125" style="41" customWidth="1"/>
    <col min="13794" max="13811" width="8.54296875" style="41"/>
    <col min="13812" max="13812" width="16.453125" style="41" customWidth="1"/>
    <col min="13813" max="13813" width="14.54296875" style="41" customWidth="1"/>
    <col min="13814" max="13814" width="42.54296875" style="41" customWidth="1"/>
    <col min="13815" max="13815" width="23.1796875" style="41" customWidth="1"/>
    <col min="13816" max="13816" width="23.54296875" style="41" customWidth="1"/>
    <col min="13817" max="13817" width="25" style="41" customWidth="1"/>
    <col min="13818" max="13818" width="20.453125" style="41" customWidth="1"/>
    <col min="13819" max="13819" width="22.81640625" style="41" customWidth="1"/>
    <col min="13820" max="13820" width="21.54296875" style="41" customWidth="1"/>
    <col min="13821" max="13821" width="23.453125" style="41" customWidth="1"/>
    <col min="13822" max="13823" width="24.1796875" style="41" customWidth="1"/>
    <col min="13824" max="13824" width="22" style="41" customWidth="1"/>
    <col min="13825" max="13825" width="23.453125" style="41" customWidth="1"/>
    <col min="13826" max="13828" width="24.54296875" style="41" customWidth="1"/>
    <col min="13829" max="13829" width="15.453125" style="41" customWidth="1"/>
    <col min="13830" max="13830" width="21.1796875" style="41" customWidth="1"/>
    <col min="13831" max="13832" width="18.54296875" style="41" customWidth="1"/>
    <col min="13833" max="13833" width="15.54296875" style="41" customWidth="1"/>
    <col min="13834" max="13834" width="24" style="41" customWidth="1"/>
    <col min="13835" max="13839" width="15.54296875" style="41" customWidth="1"/>
    <col min="13840" max="13840" width="21.54296875" style="41" customWidth="1"/>
    <col min="13841" max="13841" width="8.54296875" style="41"/>
    <col min="13842" max="13842" width="20.453125" style="41" customWidth="1"/>
    <col min="13843" max="14045" width="8.54296875" style="41"/>
    <col min="14046" max="14046" width="78.54296875" style="41" customWidth="1"/>
    <col min="14047" max="14049" width="19.453125" style="41" customWidth="1"/>
    <col min="14050" max="14067" width="8.54296875" style="41"/>
    <col min="14068" max="14068" width="16.453125" style="41" customWidth="1"/>
    <col min="14069" max="14069" width="14.54296875" style="41" customWidth="1"/>
    <col min="14070" max="14070" width="42.54296875" style="41" customWidth="1"/>
    <col min="14071" max="14071" width="23.1796875" style="41" customWidth="1"/>
    <col min="14072" max="14072" width="23.54296875" style="41" customWidth="1"/>
    <col min="14073" max="14073" width="25" style="41" customWidth="1"/>
    <col min="14074" max="14074" width="20.453125" style="41" customWidth="1"/>
    <col min="14075" max="14075" width="22.81640625" style="41" customWidth="1"/>
    <col min="14076" max="14076" width="21.54296875" style="41" customWidth="1"/>
    <col min="14077" max="14077" width="23.453125" style="41" customWidth="1"/>
    <col min="14078" max="14079" width="24.1796875" style="41" customWidth="1"/>
    <col min="14080" max="14080" width="22" style="41" customWidth="1"/>
    <col min="14081" max="14081" width="23.453125" style="41" customWidth="1"/>
    <col min="14082" max="14084" width="24.54296875" style="41" customWidth="1"/>
    <col min="14085" max="14085" width="15.453125" style="41" customWidth="1"/>
    <col min="14086" max="14086" width="21.1796875" style="41" customWidth="1"/>
    <col min="14087" max="14088" width="18.54296875" style="41" customWidth="1"/>
    <col min="14089" max="14089" width="15.54296875" style="41" customWidth="1"/>
    <col min="14090" max="14090" width="24" style="41" customWidth="1"/>
    <col min="14091" max="14095" width="15.54296875" style="41" customWidth="1"/>
    <col min="14096" max="14096" width="21.54296875" style="41" customWidth="1"/>
    <col min="14097" max="14097" width="8.54296875" style="41"/>
    <col min="14098" max="14098" width="20.453125" style="41" customWidth="1"/>
    <col min="14099" max="14301" width="8.54296875" style="41"/>
    <col min="14302" max="14302" width="78.54296875" style="41" customWidth="1"/>
    <col min="14303" max="14305" width="19.453125" style="41" customWidth="1"/>
    <col min="14306" max="14323" width="8.54296875" style="41"/>
    <col min="14324" max="14324" width="16.453125" style="41" customWidth="1"/>
    <col min="14325" max="14325" width="14.54296875" style="41" customWidth="1"/>
    <col min="14326" max="14326" width="42.54296875" style="41" customWidth="1"/>
    <col min="14327" max="14327" width="23.1796875" style="41" customWidth="1"/>
    <col min="14328" max="14328" width="23.54296875" style="41" customWidth="1"/>
    <col min="14329" max="14329" width="25" style="41" customWidth="1"/>
    <col min="14330" max="14330" width="20.453125" style="41" customWidth="1"/>
    <col min="14331" max="14331" width="22.81640625" style="41" customWidth="1"/>
    <col min="14332" max="14332" width="21.54296875" style="41" customWidth="1"/>
    <col min="14333" max="14333" width="23.453125" style="41" customWidth="1"/>
    <col min="14334" max="14335" width="24.1796875" style="41" customWidth="1"/>
    <col min="14336" max="14336" width="22" style="41" customWidth="1"/>
    <col min="14337" max="14337" width="23.453125" style="41" customWidth="1"/>
    <col min="14338" max="14340" width="24.54296875" style="41" customWidth="1"/>
    <col min="14341" max="14341" width="15.453125" style="41" customWidth="1"/>
    <col min="14342" max="14342" width="21.1796875" style="41" customWidth="1"/>
    <col min="14343" max="14344" width="18.54296875" style="41" customWidth="1"/>
    <col min="14345" max="14345" width="15.54296875" style="41" customWidth="1"/>
    <col min="14346" max="14346" width="24" style="41" customWidth="1"/>
    <col min="14347" max="14351" width="15.54296875" style="41" customWidth="1"/>
    <col min="14352" max="14352" width="21.54296875" style="41" customWidth="1"/>
    <col min="14353" max="14353" width="8.54296875" style="41"/>
    <col min="14354" max="14354" width="20.453125" style="41" customWidth="1"/>
    <col min="14355" max="14557" width="8.54296875" style="41"/>
    <col min="14558" max="14558" width="78.54296875" style="41" customWidth="1"/>
    <col min="14559" max="14561" width="19.453125" style="41" customWidth="1"/>
    <col min="14562" max="14579" width="8.54296875" style="41"/>
    <col min="14580" max="14580" width="16.453125" style="41" customWidth="1"/>
    <col min="14581" max="14581" width="14.54296875" style="41" customWidth="1"/>
    <col min="14582" max="14582" width="42.54296875" style="41" customWidth="1"/>
    <col min="14583" max="14583" width="23.1796875" style="41" customWidth="1"/>
    <col min="14584" max="14584" width="23.54296875" style="41" customWidth="1"/>
    <col min="14585" max="14585" width="25" style="41" customWidth="1"/>
    <col min="14586" max="14586" width="20.453125" style="41" customWidth="1"/>
    <col min="14587" max="14587" width="22.81640625" style="41" customWidth="1"/>
    <col min="14588" max="14588" width="21.54296875" style="41" customWidth="1"/>
    <col min="14589" max="14589" width="23.453125" style="41" customWidth="1"/>
    <col min="14590" max="14591" width="24.1796875" style="41" customWidth="1"/>
    <col min="14592" max="14592" width="22" style="41" customWidth="1"/>
    <col min="14593" max="14593" width="23.453125" style="41" customWidth="1"/>
    <col min="14594" max="14596" width="24.54296875" style="41" customWidth="1"/>
    <col min="14597" max="14597" width="15.453125" style="41" customWidth="1"/>
    <col min="14598" max="14598" width="21.1796875" style="41" customWidth="1"/>
    <col min="14599" max="14600" width="18.54296875" style="41" customWidth="1"/>
    <col min="14601" max="14601" width="15.54296875" style="41" customWidth="1"/>
    <col min="14602" max="14602" width="24" style="41" customWidth="1"/>
    <col min="14603" max="14607" width="15.54296875" style="41" customWidth="1"/>
    <col min="14608" max="14608" width="21.54296875" style="41" customWidth="1"/>
    <col min="14609" max="14609" width="8.54296875" style="41"/>
    <col min="14610" max="14610" width="20.453125" style="41" customWidth="1"/>
    <col min="14611" max="14813" width="8.54296875" style="41"/>
    <col min="14814" max="14814" width="78.54296875" style="41" customWidth="1"/>
    <col min="14815" max="14817" width="19.453125" style="41" customWidth="1"/>
    <col min="14818" max="14835" width="8.54296875" style="41"/>
    <col min="14836" max="14836" width="16.453125" style="41" customWidth="1"/>
    <col min="14837" max="14837" width="14.54296875" style="41" customWidth="1"/>
    <col min="14838" max="14838" width="42.54296875" style="41" customWidth="1"/>
    <col min="14839" max="14839" width="23.1796875" style="41" customWidth="1"/>
    <col min="14840" max="14840" width="23.54296875" style="41" customWidth="1"/>
    <col min="14841" max="14841" width="25" style="41" customWidth="1"/>
    <col min="14842" max="14842" width="20.453125" style="41" customWidth="1"/>
    <col min="14843" max="14843" width="22.81640625" style="41" customWidth="1"/>
    <col min="14844" max="14844" width="21.54296875" style="41" customWidth="1"/>
    <col min="14845" max="14845" width="23.453125" style="41" customWidth="1"/>
    <col min="14846" max="14847" width="24.1796875" style="41" customWidth="1"/>
    <col min="14848" max="14848" width="22" style="41" customWidth="1"/>
    <col min="14849" max="14849" width="23.453125" style="41" customWidth="1"/>
    <col min="14850" max="14852" width="24.54296875" style="41" customWidth="1"/>
    <col min="14853" max="14853" width="15.453125" style="41" customWidth="1"/>
    <col min="14854" max="14854" width="21.1796875" style="41" customWidth="1"/>
    <col min="14855" max="14856" width="18.54296875" style="41" customWidth="1"/>
    <col min="14857" max="14857" width="15.54296875" style="41" customWidth="1"/>
    <col min="14858" max="14858" width="24" style="41" customWidth="1"/>
    <col min="14859" max="14863" width="15.54296875" style="41" customWidth="1"/>
    <col min="14864" max="14864" width="21.54296875" style="41" customWidth="1"/>
    <col min="14865" max="14865" width="8.54296875" style="41"/>
    <col min="14866" max="14866" width="20.453125" style="41" customWidth="1"/>
    <col min="14867" max="15069" width="8.54296875" style="41"/>
    <col min="15070" max="15070" width="78.54296875" style="41" customWidth="1"/>
    <col min="15071" max="15073" width="19.453125" style="41" customWidth="1"/>
    <col min="15074" max="15091" width="8.54296875" style="41"/>
    <col min="15092" max="15092" width="16.453125" style="41" customWidth="1"/>
    <col min="15093" max="15093" width="14.54296875" style="41" customWidth="1"/>
    <col min="15094" max="15094" width="42.54296875" style="41" customWidth="1"/>
    <col min="15095" max="15095" width="23.1796875" style="41" customWidth="1"/>
    <col min="15096" max="15096" width="23.54296875" style="41" customWidth="1"/>
    <col min="15097" max="15097" width="25" style="41" customWidth="1"/>
    <col min="15098" max="15098" width="20.453125" style="41" customWidth="1"/>
    <col min="15099" max="15099" width="22.81640625" style="41" customWidth="1"/>
    <col min="15100" max="15100" width="21.54296875" style="41" customWidth="1"/>
    <col min="15101" max="15101" width="23.453125" style="41" customWidth="1"/>
    <col min="15102" max="15103" width="24.1796875" style="41" customWidth="1"/>
    <col min="15104" max="15104" width="22" style="41" customWidth="1"/>
    <col min="15105" max="15105" width="23.453125" style="41" customWidth="1"/>
    <col min="15106" max="15108" width="24.54296875" style="41" customWidth="1"/>
    <col min="15109" max="15109" width="15.453125" style="41" customWidth="1"/>
    <col min="15110" max="15110" width="21.1796875" style="41" customWidth="1"/>
    <col min="15111" max="15112" width="18.54296875" style="41" customWidth="1"/>
    <col min="15113" max="15113" width="15.54296875" style="41" customWidth="1"/>
    <col min="15114" max="15114" width="24" style="41" customWidth="1"/>
    <col min="15115" max="15119" width="15.54296875" style="41" customWidth="1"/>
    <col min="15120" max="15120" width="21.54296875" style="41" customWidth="1"/>
    <col min="15121" max="15121" width="8.54296875" style="41"/>
    <col min="15122" max="15122" width="20.453125" style="41" customWidth="1"/>
    <col min="15123" max="15325" width="8.54296875" style="41"/>
    <col min="15326" max="15326" width="78.54296875" style="41" customWidth="1"/>
    <col min="15327" max="15329" width="19.453125" style="41" customWidth="1"/>
    <col min="15330" max="15347" width="8.54296875" style="41"/>
    <col min="15348" max="15348" width="16.453125" style="41" customWidth="1"/>
    <col min="15349" max="15349" width="14.54296875" style="41" customWidth="1"/>
    <col min="15350" max="15350" width="42.54296875" style="41" customWidth="1"/>
    <col min="15351" max="15351" width="23.1796875" style="41" customWidth="1"/>
    <col min="15352" max="15352" width="23.54296875" style="41" customWidth="1"/>
    <col min="15353" max="15353" width="25" style="41" customWidth="1"/>
    <col min="15354" max="15354" width="20.453125" style="41" customWidth="1"/>
    <col min="15355" max="15355" width="22.81640625" style="41" customWidth="1"/>
    <col min="15356" max="15356" width="21.54296875" style="41" customWidth="1"/>
    <col min="15357" max="15357" width="23.453125" style="41" customWidth="1"/>
    <col min="15358" max="15359" width="24.1796875" style="41" customWidth="1"/>
    <col min="15360" max="15360" width="22" style="41" customWidth="1"/>
    <col min="15361" max="15361" width="23.453125" style="41" customWidth="1"/>
    <col min="15362" max="15364" width="24.54296875" style="41" customWidth="1"/>
    <col min="15365" max="15365" width="15.453125" style="41" customWidth="1"/>
    <col min="15366" max="15366" width="21.1796875" style="41" customWidth="1"/>
    <col min="15367" max="15368" width="18.54296875" style="41" customWidth="1"/>
    <col min="15369" max="15369" width="15.54296875" style="41" customWidth="1"/>
    <col min="15370" max="15370" width="24" style="41" customWidth="1"/>
    <col min="15371" max="15375" width="15.54296875" style="41" customWidth="1"/>
    <col min="15376" max="15376" width="21.54296875" style="41" customWidth="1"/>
    <col min="15377" max="15377" width="8.54296875" style="41"/>
    <col min="15378" max="15378" width="20.453125" style="41" customWidth="1"/>
    <col min="15379" max="15581" width="8.54296875" style="41"/>
    <col min="15582" max="15582" width="78.54296875" style="41" customWidth="1"/>
    <col min="15583" max="15585" width="19.453125" style="41" customWidth="1"/>
    <col min="15586" max="15603" width="8.54296875" style="41"/>
    <col min="15604" max="15604" width="16.453125" style="41" customWidth="1"/>
    <col min="15605" max="15605" width="14.54296875" style="41" customWidth="1"/>
    <col min="15606" max="15606" width="42.54296875" style="41" customWidth="1"/>
    <col min="15607" max="15607" width="23.1796875" style="41" customWidth="1"/>
    <col min="15608" max="15608" width="23.54296875" style="41" customWidth="1"/>
    <col min="15609" max="15609" width="25" style="41" customWidth="1"/>
    <col min="15610" max="15610" width="20.453125" style="41" customWidth="1"/>
    <col min="15611" max="15611" width="22.81640625" style="41" customWidth="1"/>
    <col min="15612" max="15612" width="21.54296875" style="41" customWidth="1"/>
    <col min="15613" max="15613" width="23.453125" style="41" customWidth="1"/>
    <col min="15614" max="15615" width="24.1796875" style="41" customWidth="1"/>
    <col min="15616" max="15616" width="22" style="41" customWidth="1"/>
    <col min="15617" max="15617" width="23.453125" style="41" customWidth="1"/>
    <col min="15618" max="15620" width="24.54296875" style="41" customWidth="1"/>
    <col min="15621" max="15621" width="15.453125" style="41" customWidth="1"/>
    <col min="15622" max="15622" width="21.1796875" style="41" customWidth="1"/>
    <col min="15623" max="15624" width="18.54296875" style="41" customWidth="1"/>
    <col min="15625" max="15625" width="15.54296875" style="41" customWidth="1"/>
    <col min="15626" max="15626" width="24" style="41" customWidth="1"/>
    <col min="15627" max="15631" width="15.54296875" style="41" customWidth="1"/>
    <col min="15632" max="15632" width="21.54296875" style="41" customWidth="1"/>
    <col min="15633" max="15633" width="8.54296875" style="41"/>
    <col min="15634" max="15634" width="20.453125" style="41" customWidth="1"/>
    <col min="15635" max="15837" width="8.54296875" style="41"/>
    <col min="15838" max="15838" width="78.54296875" style="41" customWidth="1"/>
    <col min="15839" max="15841" width="19.453125" style="41" customWidth="1"/>
    <col min="15842" max="15859" width="8.54296875" style="41"/>
    <col min="15860" max="15860" width="16.453125" style="41" customWidth="1"/>
    <col min="15861" max="15861" width="14.54296875" style="41" customWidth="1"/>
    <col min="15862" max="15862" width="42.54296875" style="41" customWidth="1"/>
    <col min="15863" max="15863" width="23.1796875" style="41" customWidth="1"/>
    <col min="15864" max="15864" width="23.54296875" style="41" customWidth="1"/>
    <col min="15865" max="15865" width="25" style="41" customWidth="1"/>
    <col min="15866" max="15866" width="20.453125" style="41" customWidth="1"/>
    <col min="15867" max="15867" width="22.81640625" style="41" customWidth="1"/>
    <col min="15868" max="15868" width="21.54296875" style="41" customWidth="1"/>
    <col min="15869" max="15869" width="23.453125" style="41" customWidth="1"/>
    <col min="15870" max="15871" width="24.1796875" style="41" customWidth="1"/>
    <col min="15872" max="15872" width="22" style="41" customWidth="1"/>
    <col min="15873" max="15873" width="23.453125" style="41" customWidth="1"/>
    <col min="15874" max="15876" width="24.54296875" style="41" customWidth="1"/>
    <col min="15877" max="15877" width="15.453125" style="41" customWidth="1"/>
    <col min="15878" max="15878" width="21.1796875" style="41" customWidth="1"/>
    <col min="15879" max="15880" width="18.54296875" style="41" customWidth="1"/>
    <col min="15881" max="15881" width="15.54296875" style="41" customWidth="1"/>
    <col min="15882" max="15882" width="24" style="41" customWidth="1"/>
    <col min="15883" max="15887" width="15.54296875" style="41" customWidth="1"/>
    <col min="15888" max="15888" width="21.54296875" style="41" customWidth="1"/>
    <col min="15889" max="15889" width="8.54296875" style="41"/>
    <col min="15890" max="15890" width="20.453125" style="41" customWidth="1"/>
    <col min="15891" max="16093" width="8.54296875" style="41"/>
    <col min="16094" max="16094" width="78.54296875" style="41" customWidth="1"/>
    <col min="16095" max="16097" width="19.453125" style="41" customWidth="1"/>
    <col min="16098" max="16115" width="8.54296875" style="41"/>
    <col min="16116" max="16116" width="16.453125" style="41" customWidth="1"/>
    <col min="16117" max="16117" width="14.54296875" style="41" customWidth="1"/>
    <col min="16118" max="16118" width="42.54296875" style="41" customWidth="1"/>
    <col min="16119" max="16119" width="23.1796875" style="41" customWidth="1"/>
    <col min="16120" max="16120" width="23.54296875" style="41" customWidth="1"/>
    <col min="16121" max="16121" width="25" style="41" customWidth="1"/>
    <col min="16122" max="16122" width="20.453125" style="41" customWidth="1"/>
    <col min="16123" max="16123" width="22.81640625" style="41" customWidth="1"/>
    <col min="16124" max="16124" width="21.54296875" style="41" customWidth="1"/>
    <col min="16125" max="16125" width="23.453125" style="41" customWidth="1"/>
    <col min="16126" max="16127" width="24.1796875" style="41" customWidth="1"/>
    <col min="16128" max="16128" width="22" style="41" customWidth="1"/>
    <col min="16129" max="16129" width="23.453125" style="41" customWidth="1"/>
    <col min="16130" max="16132" width="24.54296875" style="41" customWidth="1"/>
    <col min="16133" max="16133" width="15.453125" style="41" customWidth="1"/>
    <col min="16134" max="16134" width="21.1796875" style="41" customWidth="1"/>
    <col min="16135" max="16136" width="18.54296875" style="41" customWidth="1"/>
    <col min="16137" max="16137" width="15.54296875" style="41" customWidth="1"/>
    <col min="16138" max="16138" width="24" style="41" customWidth="1"/>
    <col min="16139" max="16143" width="15.54296875" style="41" customWidth="1"/>
    <col min="16144" max="16144" width="21.54296875" style="41" customWidth="1"/>
    <col min="16145" max="16145" width="8.54296875" style="41"/>
    <col min="16146" max="16146" width="20.453125" style="41" customWidth="1"/>
    <col min="16147" max="16349" width="8.54296875" style="41"/>
    <col min="16350" max="16350" width="78.54296875" style="41" customWidth="1"/>
    <col min="16351" max="16353" width="19.453125" style="41" customWidth="1"/>
    <col min="16354" max="16384" width="8.54296875" style="41"/>
  </cols>
  <sheetData>
    <row r="1" spans="1:28" s="106" customFormat="1" ht="33.65" customHeight="1" thickBot="1">
      <c r="A1" s="105" t="s">
        <v>224</v>
      </c>
      <c r="D1" s="107"/>
      <c r="E1" s="108"/>
      <c r="F1" s="107"/>
      <c r="G1" s="107"/>
      <c r="H1" s="107"/>
      <c r="I1" s="107"/>
      <c r="J1" s="109"/>
      <c r="K1" s="110"/>
      <c r="L1" s="110"/>
      <c r="M1" s="110"/>
      <c r="N1" s="111"/>
      <c r="O1" s="103"/>
      <c r="P1" s="103"/>
      <c r="Q1" s="103"/>
      <c r="R1" s="103"/>
      <c r="S1" s="104"/>
      <c r="T1" s="104"/>
      <c r="U1" s="104"/>
      <c r="V1" s="104"/>
      <c r="W1" s="104"/>
      <c r="X1" s="104"/>
      <c r="Y1" s="104"/>
      <c r="Z1" s="104"/>
      <c r="AA1" s="104"/>
      <c r="AB1" s="104"/>
    </row>
    <row r="2" spans="1:28" s="106" customFormat="1" ht="73.400000000000006" customHeight="1">
      <c r="A2" s="482" t="s">
        <v>225</v>
      </c>
      <c r="B2" s="484" t="s">
        <v>215</v>
      </c>
      <c r="C2" s="484"/>
      <c r="D2" s="486" t="s">
        <v>226</v>
      </c>
      <c r="E2" s="486"/>
      <c r="F2" s="487" t="s">
        <v>227</v>
      </c>
      <c r="G2" s="487"/>
      <c r="H2" s="487" t="s">
        <v>228</v>
      </c>
      <c r="I2" s="487"/>
      <c r="J2" s="487" t="s">
        <v>229</v>
      </c>
      <c r="K2" s="487"/>
      <c r="L2" s="488" t="s">
        <v>230</v>
      </c>
      <c r="M2" s="489"/>
      <c r="N2" s="490" t="s">
        <v>231</v>
      </c>
      <c r="O2" s="491"/>
      <c r="P2" s="491"/>
      <c r="Q2" s="491"/>
      <c r="R2" s="492" t="s">
        <v>232</v>
      </c>
      <c r="S2" s="493"/>
      <c r="T2" s="104"/>
      <c r="U2" s="104"/>
      <c r="V2" s="104"/>
      <c r="W2" s="104"/>
      <c r="X2" s="104"/>
      <c r="Y2" s="104"/>
      <c r="Z2" s="104"/>
      <c r="AA2" s="104"/>
      <c r="AB2" s="104"/>
    </row>
    <row r="3" spans="1:28" s="106" customFormat="1" ht="78" customHeight="1">
      <c r="A3" s="483"/>
      <c r="B3" s="485"/>
      <c r="C3" s="485"/>
      <c r="D3" s="112" t="s">
        <v>164</v>
      </c>
      <c r="E3" s="112" t="s">
        <v>166</v>
      </c>
      <c r="F3" s="112" t="s">
        <v>164</v>
      </c>
      <c r="G3" s="112" t="s">
        <v>166</v>
      </c>
      <c r="H3" s="112" t="s">
        <v>164</v>
      </c>
      <c r="I3" s="112" t="s">
        <v>166</v>
      </c>
      <c r="J3" s="112" t="s">
        <v>164</v>
      </c>
      <c r="K3" s="112" t="s">
        <v>166</v>
      </c>
      <c r="L3" s="112" t="s">
        <v>164</v>
      </c>
      <c r="M3" s="113" t="s">
        <v>166</v>
      </c>
      <c r="N3" s="114" t="s">
        <v>164</v>
      </c>
      <c r="O3" s="115" t="s">
        <v>233</v>
      </c>
      <c r="P3" s="115" t="s">
        <v>234</v>
      </c>
      <c r="Q3" s="116" t="s">
        <v>235</v>
      </c>
      <c r="R3" s="114" t="s">
        <v>164</v>
      </c>
      <c r="S3" s="117" t="s">
        <v>166</v>
      </c>
      <c r="T3" s="104"/>
      <c r="U3" s="104"/>
      <c r="V3" s="104"/>
      <c r="W3" s="104"/>
      <c r="X3" s="104"/>
      <c r="Y3" s="104"/>
      <c r="Z3" s="104"/>
      <c r="AA3" s="104"/>
      <c r="AB3" s="104"/>
    </row>
    <row r="4" spans="1:28" s="124" customFormat="1" ht="25.5" customHeight="1">
      <c r="A4" s="118" t="s">
        <v>236</v>
      </c>
      <c r="B4" s="481">
        <v>2</v>
      </c>
      <c r="C4" s="481"/>
      <c r="D4" s="119">
        <v>3</v>
      </c>
      <c r="E4" s="119">
        <v>4</v>
      </c>
      <c r="F4" s="119">
        <v>5</v>
      </c>
      <c r="G4" s="119">
        <v>6</v>
      </c>
      <c r="H4" s="119">
        <v>7</v>
      </c>
      <c r="I4" s="119">
        <v>8</v>
      </c>
      <c r="J4" s="119">
        <v>9</v>
      </c>
      <c r="K4" s="119">
        <v>10</v>
      </c>
      <c r="L4" s="119">
        <v>11</v>
      </c>
      <c r="M4" s="120">
        <v>12</v>
      </c>
      <c r="N4" s="121">
        <v>13</v>
      </c>
      <c r="O4" s="119">
        <v>14</v>
      </c>
      <c r="P4" s="119" t="s">
        <v>237</v>
      </c>
      <c r="Q4" s="120" t="s">
        <v>238</v>
      </c>
      <c r="R4" s="121">
        <v>15</v>
      </c>
      <c r="S4" s="122">
        <v>16</v>
      </c>
      <c r="T4" s="123"/>
      <c r="U4" s="123"/>
      <c r="V4" s="123"/>
      <c r="W4" s="123"/>
      <c r="X4" s="123"/>
      <c r="Y4" s="123"/>
      <c r="Z4" s="123"/>
      <c r="AA4" s="123"/>
      <c r="AB4" s="123"/>
    </row>
    <row r="5" spans="1:28" s="106" customFormat="1" ht="25.4" customHeight="1">
      <c r="A5" s="125" t="s">
        <v>239</v>
      </c>
      <c r="B5" s="494" t="s">
        <v>240</v>
      </c>
      <c r="C5" s="494"/>
      <c r="D5" s="126">
        <f>D6+D61</f>
        <v>62407486.489999995</v>
      </c>
      <c r="E5" s="126">
        <f>E6+E61</f>
        <v>62923086.179999992</v>
      </c>
      <c r="F5" s="127" t="s">
        <v>241</v>
      </c>
      <c r="G5" s="127" t="s">
        <v>241</v>
      </c>
      <c r="H5" s="127" t="s">
        <v>241</v>
      </c>
      <c r="I5" s="127" t="s">
        <v>241</v>
      </c>
      <c r="J5" s="127" t="s">
        <v>241</v>
      </c>
      <c r="K5" s="127" t="s">
        <v>241</v>
      </c>
      <c r="L5" s="127" t="s">
        <v>241</v>
      </c>
      <c r="M5" s="128" t="s">
        <v>241</v>
      </c>
      <c r="N5" s="129" t="s">
        <v>241</v>
      </c>
      <c r="O5" s="127" t="s">
        <v>241</v>
      </c>
      <c r="P5" s="127" t="s">
        <v>241</v>
      </c>
      <c r="Q5" s="130" t="s">
        <v>241</v>
      </c>
      <c r="R5" s="129" t="s">
        <v>241</v>
      </c>
      <c r="S5" s="131" t="s">
        <v>241</v>
      </c>
      <c r="T5" s="104"/>
      <c r="U5" s="104"/>
      <c r="V5" s="104"/>
      <c r="W5" s="104"/>
      <c r="X5" s="104"/>
      <c r="Y5" s="104"/>
      <c r="Z5" s="104"/>
      <c r="AA5" s="104"/>
      <c r="AB5" s="104"/>
    </row>
    <row r="6" spans="1:28" s="106" customFormat="1" ht="25.4" customHeight="1">
      <c r="A6" s="125" t="s">
        <v>242</v>
      </c>
      <c r="B6" s="494" t="s">
        <v>243</v>
      </c>
      <c r="C6" s="494"/>
      <c r="D6" s="126">
        <f>SUM(F6,J6,N6,R6,L6)</f>
        <v>62407486.489999995</v>
      </c>
      <c r="E6" s="126">
        <f>SUM(G6,K6,O6,S6,M6)</f>
        <v>62923086.179999992</v>
      </c>
      <c r="F6" s="126">
        <f t="shared" ref="F6:K6" si="0">SUM(F7,F8,F10,F35,F9)</f>
        <v>43190016.239999995</v>
      </c>
      <c r="G6" s="126">
        <f t="shared" si="0"/>
        <v>45035871.179999992</v>
      </c>
      <c r="H6" s="126">
        <f t="shared" si="0"/>
        <v>0</v>
      </c>
      <c r="I6" s="126">
        <f t="shared" si="0"/>
        <v>0</v>
      </c>
      <c r="J6" s="126">
        <f t="shared" si="0"/>
        <v>4159687.79</v>
      </c>
      <c r="K6" s="126">
        <f t="shared" si="0"/>
        <v>4735713.76</v>
      </c>
      <c r="L6" s="126">
        <f>SUM(L7,L8,L10,L35,L9,)</f>
        <v>0</v>
      </c>
      <c r="M6" s="132">
        <f t="shared" ref="M6:S6" si="1">SUM(M7,M8,M10,M35,M9)</f>
        <v>0</v>
      </c>
      <c r="N6" s="133">
        <f t="shared" si="1"/>
        <v>14858268.460000001</v>
      </c>
      <c r="O6" s="126">
        <f t="shared" si="1"/>
        <v>12860361.67</v>
      </c>
      <c r="P6" s="126">
        <f t="shared" si="1"/>
        <v>12850862.77</v>
      </c>
      <c r="Q6" s="134">
        <f t="shared" si="1"/>
        <v>9498.9</v>
      </c>
      <c r="R6" s="133">
        <f t="shared" si="1"/>
        <v>199514.00000000003</v>
      </c>
      <c r="S6" s="135">
        <f t="shared" si="1"/>
        <v>291139.57</v>
      </c>
      <c r="T6" s="104"/>
      <c r="U6" s="104"/>
      <c r="V6" s="104"/>
      <c r="W6" s="104"/>
      <c r="X6" s="104"/>
      <c r="Y6" s="104"/>
      <c r="Z6" s="104"/>
      <c r="AA6" s="104"/>
      <c r="AB6" s="104"/>
    </row>
    <row r="7" spans="1:28" s="106" customFormat="1" ht="25.4" customHeight="1">
      <c r="A7" s="136" t="s">
        <v>244</v>
      </c>
      <c r="B7" s="495" t="s">
        <v>245</v>
      </c>
      <c r="C7" s="495"/>
      <c r="D7" s="99">
        <f t="shared" ref="D7:E60" si="2">SUM(F7,J7,N7,R7,L7)</f>
        <v>36422141.289999999</v>
      </c>
      <c r="E7" s="99">
        <f>SUM(G7,K7,O7,S7,M7)</f>
        <v>39039775.119999997</v>
      </c>
      <c r="F7" s="137">
        <f>19371634.21+13166301.05</f>
        <v>32537935.260000002</v>
      </c>
      <c r="G7" s="137">
        <f>23075533.98+11312602.35</f>
        <v>34388136.329999998</v>
      </c>
      <c r="H7" s="137">
        <v>0</v>
      </c>
      <c r="I7" s="137">
        <v>0</v>
      </c>
      <c r="J7" s="137">
        <f>2049482.44+1365599.87</f>
        <v>3415082.31</v>
      </c>
      <c r="K7" s="138">
        <f>2597877.61+1365514.43</f>
        <v>3963392.04</v>
      </c>
      <c r="L7" s="137">
        <v>0</v>
      </c>
      <c r="M7" s="139">
        <v>0</v>
      </c>
      <c r="N7" s="137">
        <v>469123.72</v>
      </c>
      <c r="O7" s="140">
        <f>P7</f>
        <v>688246.75</v>
      </c>
      <c r="P7" s="137">
        <f>600279.66+87967.09</f>
        <v>688246.75</v>
      </c>
      <c r="Q7" s="141" t="s">
        <v>241</v>
      </c>
      <c r="R7" s="142">
        <v>0</v>
      </c>
      <c r="S7" s="143">
        <v>0</v>
      </c>
      <c r="T7" s="104"/>
      <c r="U7" s="104"/>
      <c r="V7" s="104"/>
      <c r="W7" s="104"/>
      <c r="X7" s="104"/>
      <c r="Y7" s="104"/>
      <c r="Z7" s="104"/>
      <c r="AA7" s="104"/>
      <c r="AB7" s="104"/>
    </row>
    <row r="8" spans="1:28" s="106" customFormat="1" ht="25.4" customHeight="1">
      <c r="A8" s="136" t="s">
        <v>246</v>
      </c>
      <c r="B8" s="495" t="s">
        <v>247</v>
      </c>
      <c r="C8" s="495"/>
      <c r="D8" s="99">
        <f t="shared" si="2"/>
        <v>7954053.2499999991</v>
      </c>
      <c r="E8" s="99">
        <f t="shared" si="2"/>
        <v>8389429.25</v>
      </c>
      <c r="F8" s="137">
        <f>4097179.31+2840295.14</f>
        <v>6937474.4500000002</v>
      </c>
      <c r="G8" s="137">
        <f>4915805.08+2467958.44</f>
        <v>7383763.5199999996</v>
      </c>
      <c r="H8" s="137">
        <v>0</v>
      </c>
      <c r="I8" s="137">
        <v>0</v>
      </c>
      <c r="J8" s="137">
        <f>448377.67+295819.81</f>
        <v>744197.48</v>
      </c>
      <c r="K8" s="138">
        <f>529510.4+242811.32</f>
        <v>772321.72</v>
      </c>
      <c r="L8" s="137">
        <v>0</v>
      </c>
      <c r="M8" s="139">
        <v>0</v>
      </c>
      <c r="N8" s="137">
        <f>86697.98+3913.58</f>
        <v>90611.56</v>
      </c>
      <c r="O8" s="140">
        <f>P8</f>
        <v>132544.07999999999</v>
      </c>
      <c r="P8" s="137">
        <f>113423.34+19120.74</f>
        <v>132544.07999999999</v>
      </c>
      <c r="Q8" s="141" t="s">
        <v>241</v>
      </c>
      <c r="R8" s="143">
        <f>105223.31+76546.45</f>
        <v>181769.76</v>
      </c>
      <c r="S8" s="143">
        <f>79026+21773.93</f>
        <v>100799.93</v>
      </c>
      <c r="T8" s="104"/>
      <c r="U8" s="104"/>
      <c r="V8" s="104"/>
      <c r="W8" s="104"/>
      <c r="X8" s="104"/>
      <c r="Y8" s="104"/>
      <c r="Z8" s="104"/>
      <c r="AA8" s="104"/>
      <c r="AB8" s="104"/>
    </row>
    <row r="9" spans="1:28" s="106" customFormat="1" ht="25.4" customHeight="1" thickBot="1">
      <c r="A9" s="144" t="s">
        <v>248</v>
      </c>
      <c r="B9" s="496" t="s">
        <v>249</v>
      </c>
      <c r="C9" s="496"/>
      <c r="D9" s="145">
        <f t="shared" si="2"/>
        <v>1482837.35</v>
      </c>
      <c r="E9" s="145">
        <f t="shared" si="2"/>
        <v>1691798.29</v>
      </c>
      <c r="F9" s="102">
        <f>309817.74+222858.59</f>
        <v>532676.32999999996</v>
      </c>
      <c r="G9" s="102">
        <v>219654.54</v>
      </c>
      <c r="H9" s="146" t="s">
        <v>241</v>
      </c>
      <c r="I9" s="146" t="s">
        <v>241</v>
      </c>
      <c r="J9" s="102">
        <v>0</v>
      </c>
      <c r="K9" s="102">
        <v>0</v>
      </c>
      <c r="L9" s="102">
        <v>0</v>
      </c>
      <c r="M9" s="147">
        <v>0</v>
      </c>
      <c r="N9" s="148">
        <f>518372.43+431788.59</f>
        <v>950161.02</v>
      </c>
      <c r="O9" s="140">
        <f>P9</f>
        <v>1472143.75</v>
      </c>
      <c r="P9" s="137">
        <f>1077610.53+394533.22</f>
        <v>1472143.75</v>
      </c>
      <c r="Q9" s="141" t="s">
        <v>241</v>
      </c>
      <c r="R9" s="149">
        <v>0</v>
      </c>
      <c r="S9" s="150">
        <v>0</v>
      </c>
      <c r="T9" s="104"/>
      <c r="U9" s="104"/>
      <c r="V9" s="104"/>
      <c r="W9" s="104"/>
      <c r="X9" s="104"/>
      <c r="Y9" s="104"/>
      <c r="Z9" s="104"/>
      <c r="AA9" s="104"/>
      <c r="AB9" s="104"/>
    </row>
    <row r="10" spans="1:28" s="106" customFormat="1" ht="25.4" customHeight="1" thickBot="1">
      <c r="A10" s="151" t="s">
        <v>250</v>
      </c>
      <c r="B10" s="498" t="s">
        <v>251</v>
      </c>
      <c r="C10" s="498"/>
      <c r="D10" s="152">
        <f t="shared" si="2"/>
        <v>15782675.520000001</v>
      </c>
      <c r="E10" s="152">
        <f t="shared" si="2"/>
        <v>13166642.780000001</v>
      </c>
      <c r="F10" s="152">
        <f t="shared" ref="F10:N10" si="3">SUM(F11,F21,F20,F22,F23,F24,F25,F26,F19,F27,F34)</f>
        <v>2467268.94</v>
      </c>
      <c r="G10" s="152">
        <f>SUM(G11,G21,G20,G22,G23,G24,G25,G26,G19,G27,G34)</f>
        <v>2427347.3899999997</v>
      </c>
      <c r="H10" s="152">
        <f t="shared" si="3"/>
        <v>0</v>
      </c>
      <c r="I10" s="152">
        <f t="shared" si="3"/>
        <v>0</v>
      </c>
      <c r="J10" s="152">
        <f>SUM(J11,J21,J20,J22,J23,J24,J25,J26,J19,J27,J34)</f>
        <v>408</v>
      </c>
      <c r="K10" s="152">
        <f t="shared" si="3"/>
        <v>0</v>
      </c>
      <c r="L10" s="152">
        <f>SUM(L11,L21,L20,L22,L23,L24,L25,L26,L19,L27,L34)</f>
        <v>0</v>
      </c>
      <c r="M10" s="153">
        <f t="shared" si="3"/>
        <v>0</v>
      </c>
      <c r="N10" s="154">
        <f t="shared" si="3"/>
        <v>13300644.160000002</v>
      </c>
      <c r="O10" s="155">
        <f>SUM(O11,O21,O20,O22,O23,O24,O25,O26,O19,O27,O34)</f>
        <v>10567427.09</v>
      </c>
      <c r="P10" s="156">
        <f>SUM(P11,P21,P20,P22,P23,P24,P25,P26,P19,P27,P34)</f>
        <v>10557928.189999999</v>
      </c>
      <c r="Q10" s="157">
        <f>SUM(Q11,Q21,Q20,Q22,Q23,Q24,Q25,Q26,Q19,Q27,Q34)</f>
        <v>9498.9</v>
      </c>
      <c r="R10" s="158">
        <f>SUM(R11,R21,R20,R22,R23,R24,R25,R26,R19,R27,R34)</f>
        <v>14354.42</v>
      </c>
      <c r="S10" s="159">
        <f>SUM(S11,S21,S20,S22,S23,S24,S25,S26,S19,S27,S34)</f>
        <v>171868.30000000002</v>
      </c>
      <c r="T10" s="104"/>
      <c r="U10" s="104"/>
      <c r="V10" s="104"/>
      <c r="W10" s="104"/>
      <c r="X10" s="104"/>
      <c r="Y10" s="104"/>
      <c r="Z10" s="104"/>
      <c r="AA10" s="104"/>
      <c r="AB10" s="104"/>
    </row>
    <row r="11" spans="1:28" s="106" customFormat="1" ht="25.4" customHeight="1" thickBot="1">
      <c r="A11" s="160" t="s">
        <v>252</v>
      </c>
      <c r="B11" s="499" t="s">
        <v>253</v>
      </c>
      <c r="C11" s="499"/>
      <c r="D11" s="161">
        <f>SUM(F11,J11,N11,R11,L11)</f>
        <v>11409160.540000001</v>
      </c>
      <c r="E11" s="161">
        <f>SUM(G11,K11,O11,S11,M11)</f>
        <v>6886803.0699999994</v>
      </c>
      <c r="F11" s="161">
        <f>SUM(F12:F18)</f>
        <v>812794.1100000001</v>
      </c>
      <c r="G11" s="161">
        <f>SUM(G12:G18)</f>
        <v>824801.92</v>
      </c>
      <c r="H11" s="161">
        <f t="shared" ref="H11:S11" si="4">SUM(H12:H18)</f>
        <v>0</v>
      </c>
      <c r="I11" s="161">
        <f t="shared" si="4"/>
        <v>0</v>
      </c>
      <c r="J11" s="161">
        <f t="shared" si="4"/>
        <v>0</v>
      </c>
      <c r="K11" s="161">
        <f t="shared" si="4"/>
        <v>0</v>
      </c>
      <c r="L11" s="161">
        <f t="shared" si="4"/>
        <v>0</v>
      </c>
      <c r="M11" s="162">
        <f t="shared" si="4"/>
        <v>0</v>
      </c>
      <c r="N11" s="163">
        <f>SUM(N12:N18)</f>
        <v>10596366.430000002</v>
      </c>
      <c r="O11" s="164">
        <f t="shared" si="4"/>
        <v>5969976.4399999995</v>
      </c>
      <c r="P11" s="164">
        <f t="shared" si="4"/>
        <v>5960477.5399999991</v>
      </c>
      <c r="Q11" s="165">
        <f t="shared" si="4"/>
        <v>9498.9</v>
      </c>
      <c r="R11" s="166">
        <f t="shared" si="4"/>
        <v>0</v>
      </c>
      <c r="S11" s="167">
        <f t="shared" si="4"/>
        <v>92024.71</v>
      </c>
      <c r="T11" s="104"/>
      <c r="U11" s="104"/>
      <c r="V11" s="104"/>
      <c r="W11" s="104"/>
      <c r="X11" s="104"/>
      <c r="Y11" s="104"/>
      <c r="Z11" s="104"/>
      <c r="AA11" s="104"/>
      <c r="AB11" s="104"/>
    </row>
    <row r="12" spans="1:28" s="106" customFormat="1" ht="21.75" customHeight="1" thickBot="1">
      <c r="A12" s="125" t="s">
        <v>254</v>
      </c>
      <c r="B12" s="500" t="s">
        <v>255</v>
      </c>
      <c r="C12" s="500"/>
      <c r="D12" s="99">
        <f t="shared" si="2"/>
        <v>7276436.25</v>
      </c>
      <c r="E12" s="99">
        <f>SUM(G12,K12,O12,S12,M12)</f>
        <v>4246724.2299999995</v>
      </c>
      <c r="F12" s="100">
        <f>80105.1+128203.86</f>
        <v>208308.96000000002</v>
      </c>
      <c r="G12" s="100">
        <f>213900.39+72976</f>
        <v>286876.39</v>
      </c>
      <c r="H12" s="100">
        <v>0</v>
      </c>
      <c r="I12" s="100">
        <v>0</v>
      </c>
      <c r="J12" s="168" t="s">
        <v>241</v>
      </c>
      <c r="K12" s="168" t="s">
        <v>241</v>
      </c>
      <c r="L12" s="168" t="s">
        <v>241</v>
      </c>
      <c r="M12" s="169" t="s">
        <v>241</v>
      </c>
      <c r="N12" s="100">
        <f>5241246.17+1826881.12</f>
        <v>7068127.29</v>
      </c>
      <c r="O12" s="140">
        <f>P12+Q12</f>
        <v>3950708.2099999995</v>
      </c>
      <c r="P12" s="100">
        <f>2804073.05+1137136.26</f>
        <v>3941209.3099999996</v>
      </c>
      <c r="Q12" s="170">
        <f>'[2]Звіт Пацієнт '!P27</f>
        <v>9498.9</v>
      </c>
      <c r="R12" s="171">
        <v>0</v>
      </c>
      <c r="S12" s="172">
        <v>9139.6299999999992</v>
      </c>
      <c r="T12" s="104"/>
      <c r="U12" s="104"/>
      <c r="V12" s="104"/>
      <c r="W12" s="104"/>
      <c r="X12" s="104"/>
      <c r="Y12" s="104"/>
      <c r="Z12" s="104"/>
      <c r="AA12" s="104"/>
      <c r="AB12" s="104"/>
    </row>
    <row r="13" spans="1:28" s="106" customFormat="1" ht="36.75" customHeight="1">
      <c r="A13" s="173" t="s">
        <v>256</v>
      </c>
      <c r="B13" s="501" t="s">
        <v>257</v>
      </c>
      <c r="C13" s="502"/>
      <c r="D13" s="99">
        <f>SUM(F13,J13,N13,R13,L13)</f>
        <v>0</v>
      </c>
      <c r="E13" s="99">
        <f>SUM(G13,K13,O13,S13,M13)</f>
        <v>0</v>
      </c>
      <c r="F13" s="100">
        <v>0</v>
      </c>
      <c r="G13" s="100">
        <v>0</v>
      </c>
      <c r="H13" s="100">
        <v>0</v>
      </c>
      <c r="I13" s="100">
        <v>0</v>
      </c>
      <c r="J13" s="168" t="s">
        <v>241</v>
      </c>
      <c r="K13" s="168" t="s">
        <v>241</v>
      </c>
      <c r="L13" s="168" t="s">
        <v>241</v>
      </c>
      <c r="M13" s="169" t="s">
        <v>241</v>
      </c>
      <c r="N13" s="100">
        <v>0</v>
      </c>
      <c r="O13" s="140">
        <f>P13+Q13</f>
        <v>0</v>
      </c>
      <c r="P13" s="100">
        <v>0</v>
      </c>
      <c r="Q13" s="170">
        <f>'[2]Звіт Пацієнт '!P28</f>
        <v>0</v>
      </c>
      <c r="R13" s="174">
        <v>0</v>
      </c>
      <c r="S13" s="100">
        <v>0</v>
      </c>
      <c r="T13" s="104"/>
      <c r="U13" s="104"/>
      <c r="V13" s="104"/>
      <c r="W13" s="104"/>
      <c r="X13" s="104"/>
      <c r="Y13" s="104"/>
      <c r="Z13" s="104"/>
      <c r="AA13" s="104"/>
      <c r="AB13" s="104"/>
    </row>
    <row r="14" spans="1:28" s="106" customFormat="1" ht="27.75" customHeight="1">
      <c r="A14" s="125" t="s">
        <v>258</v>
      </c>
      <c r="B14" s="500" t="s">
        <v>259</v>
      </c>
      <c r="C14" s="500"/>
      <c r="D14" s="99">
        <f t="shared" ref="D14:E20" si="5">SUM(F14,J14,N14,R14,L14)</f>
        <v>0</v>
      </c>
      <c r="E14" s="99">
        <f t="shared" si="5"/>
        <v>0</v>
      </c>
      <c r="F14" s="100">
        <v>0</v>
      </c>
      <c r="G14" s="100">
        <v>0</v>
      </c>
      <c r="H14" s="100">
        <v>0</v>
      </c>
      <c r="I14" s="100">
        <v>0</v>
      </c>
      <c r="J14" s="168"/>
      <c r="K14" s="168"/>
      <c r="L14" s="168"/>
      <c r="M14" s="169"/>
      <c r="N14" s="100">
        <v>0</v>
      </c>
      <c r="O14" s="140">
        <f t="shared" ref="O14:O26" si="6">P14+Q14</f>
        <v>0</v>
      </c>
      <c r="P14" s="100">
        <v>0</v>
      </c>
      <c r="Q14" s="170">
        <f>'[2]Звіт Пацієнт '!P29</f>
        <v>0</v>
      </c>
      <c r="R14" s="175">
        <v>0</v>
      </c>
      <c r="S14" s="100">
        <v>0</v>
      </c>
      <c r="T14" s="104"/>
      <c r="U14" s="104"/>
      <c r="V14" s="104"/>
      <c r="W14" s="104"/>
      <c r="X14" s="104"/>
      <c r="Y14" s="104"/>
      <c r="Z14" s="104"/>
      <c r="AA14" s="104"/>
      <c r="AB14" s="104"/>
    </row>
    <row r="15" spans="1:28" s="106" customFormat="1" ht="83.25" customHeight="1">
      <c r="A15" s="125" t="s">
        <v>260</v>
      </c>
      <c r="B15" s="500" t="s">
        <v>261</v>
      </c>
      <c r="C15" s="500"/>
      <c r="D15" s="99">
        <f t="shared" si="5"/>
        <v>3805112.39</v>
      </c>
      <c r="E15" s="99">
        <f t="shared" si="5"/>
        <v>2395246.8099999996</v>
      </c>
      <c r="F15" s="100">
        <f>294342.13+167086.77</f>
        <v>461428.9</v>
      </c>
      <c r="G15" s="100">
        <f>303745.54+189618.82</f>
        <v>493364.36</v>
      </c>
      <c r="H15" s="100">
        <v>0</v>
      </c>
      <c r="I15" s="100">
        <v>0</v>
      </c>
      <c r="J15" s="168" t="s">
        <v>241</v>
      </c>
      <c r="K15" s="168" t="s">
        <v>241</v>
      </c>
      <c r="L15" s="168" t="s">
        <v>241</v>
      </c>
      <c r="M15" s="169" t="s">
        <v>241</v>
      </c>
      <c r="N15" s="100">
        <f>2272822.6+1070860.89</f>
        <v>3343683.49</v>
      </c>
      <c r="O15" s="140">
        <f t="shared" si="6"/>
        <v>1835018.5699999998</v>
      </c>
      <c r="P15" s="100">
        <f>1073940.95+761077.62</f>
        <v>1835018.5699999998</v>
      </c>
      <c r="Q15" s="170">
        <f>'[2]Звіт Пацієнт '!P30</f>
        <v>0</v>
      </c>
      <c r="R15" s="175">
        <v>0</v>
      </c>
      <c r="S15" s="100">
        <v>66863.88</v>
      </c>
      <c r="T15" s="104"/>
      <c r="U15" s="104"/>
      <c r="V15" s="104"/>
      <c r="W15" s="104"/>
      <c r="X15" s="104"/>
      <c r="Y15" s="104"/>
      <c r="Z15" s="104"/>
      <c r="AA15" s="104"/>
      <c r="AB15" s="104"/>
    </row>
    <row r="16" spans="1:28" s="106" customFormat="1" ht="26.25" customHeight="1">
      <c r="A16" s="125" t="s">
        <v>262</v>
      </c>
      <c r="B16" s="500" t="s">
        <v>263</v>
      </c>
      <c r="C16" s="500"/>
      <c r="D16" s="99">
        <f t="shared" si="5"/>
        <v>0</v>
      </c>
      <c r="E16" s="99">
        <f t="shared" si="5"/>
        <v>0</v>
      </c>
      <c r="F16" s="100">
        <v>0</v>
      </c>
      <c r="G16" s="100">
        <v>0</v>
      </c>
      <c r="H16" s="100">
        <v>0</v>
      </c>
      <c r="I16" s="100">
        <v>0</v>
      </c>
      <c r="J16" s="168" t="s">
        <v>241</v>
      </c>
      <c r="K16" s="168" t="s">
        <v>241</v>
      </c>
      <c r="L16" s="168" t="s">
        <v>241</v>
      </c>
      <c r="M16" s="169" t="s">
        <v>241</v>
      </c>
      <c r="N16" s="100">
        <v>0</v>
      </c>
      <c r="O16" s="140">
        <f t="shared" si="6"/>
        <v>0</v>
      </c>
      <c r="P16" s="100">
        <v>0</v>
      </c>
      <c r="Q16" s="170">
        <f>'[2]Звіт Пацієнт '!P31</f>
        <v>0</v>
      </c>
      <c r="R16" s="175">
        <v>0</v>
      </c>
      <c r="S16" s="100">
        <v>0</v>
      </c>
      <c r="T16" s="104"/>
      <c r="U16" s="104"/>
      <c r="V16" s="104"/>
      <c r="W16" s="104"/>
      <c r="X16" s="104"/>
      <c r="Y16" s="104"/>
      <c r="Z16" s="104"/>
      <c r="AA16" s="104"/>
      <c r="AB16" s="104"/>
    </row>
    <row r="17" spans="1:28" s="106" customFormat="1" ht="20.25" customHeight="1">
      <c r="A17" s="125" t="s">
        <v>264</v>
      </c>
      <c r="B17" s="500" t="s">
        <v>265</v>
      </c>
      <c r="C17" s="500"/>
      <c r="D17" s="99">
        <f t="shared" si="5"/>
        <v>0</v>
      </c>
      <c r="E17" s="99">
        <f t="shared" si="5"/>
        <v>0</v>
      </c>
      <c r="F17" s="100">
        <v>0</v>
      </c>
      <c r="G17" s="100">
        <v>0</v>
      </c>
      <c r="H17" s="100">
        <v>0</v>
      </c>
      <c r="I17" s="100">
        <v>0</v>
      </c>
      <c r="J17" s="168" t="s">
        <v>241</v>
      </c>
      <c r="K17" s="168" t="s">
        <v>241</v>
      </c>
      <c r="L17" s="168" t="s">
        <v>241</v>
      </c>
      <c r="M17" s="169" t="s">
        <v>241</v>
      </c>
      <c r="N17" s="100">
        <v>0</v>
      </c>
      <c r="O17" s="140">
        <f t="shared" si="6"/>
        <v>0</v>
      </c>
      <c r="P17" s="100">
        <v>0</v>
      </c>
      <c r="Q17" s="170">
        <f>'[2]Звіт Пацієнт '!P32</f>
        <v>0</v>
      </c>
      <c r="R17" s="175">
        <v>0</v>
      </c>
      <c r="S17" s="100">
        <v>0</v>
      </c>
      <c r="T17" s="104"/>
      <c r="U17" s="104"/>
      <c r="V17" s="104"/>
      <c r="W17" s="104"/>
      <c r="X17" s="104"/>
      <c r="Y17" s="104"/>
      <c r="Z17" s="104"/>
      <c r="AA17" s="104"/>
      <c r="AB17" s="104"/>
    </row>
    <row r="18" spans="1:28" s="106" customFormat="1" ht="26.9" customHeight="1" thickBot="1">
      <c r="A18" s="176" t="s">
        <v>266</v>
      </c>
      <c r="B18" s="503" t="s">
        <v>267</v>
      </c>
      <c r="C18" s="503"/>
      <c r="D18" s="145">
        <f t="shared" si="5"/>
        <v>327611.90000000002</v>
      </c>
      <c r="E18" s="145">
        <f t="shared" si="5"/>
        <v>244832.03000000003</v>
      </c>
      <c r="F18" s="102">
        <f>29759.24+113297.01</f>
        <v>143056.25</v>
      </c>
      <c r="G18" s="102">
        <f>34060.55+10500.62</f>
        <v>44561.170000000006</v>
      </c>
      <c r="H18" s="102">
        <v>0</v>
      </c>
      <c r="I18" s="102">
        <v>0</v>
      </c>
      <c r="J18" s="102">
        <v>0</v>
      </c>
      <c r="K18" s="102">
        <v>0</v>
      </c>
      <c r="L18" s="102">
        <v>0</v>
      </c>
      <c r="M18" s="147">
        <v>0</v>
      </c>
      <c r="N18" s="137">
        <f>85065.75+99489.9</f>
        <v>184555.65</v>
      </c>
      <c r="O18" s="177">
        <f t="shared" si="6"/>
        <v>184249.66</v>
      </c>
      <c r="P18" s="102">
        <f>85293.59+98956.07</f>
        <v>184249.66</v>
      </c>
      <c r="Q18" s="178">
        <f>'[2]Звіт Пацієнт '!P33</f>
        <v>0</v>
      </c>
      <c r="R18" s="179">
        <v>0</v>
      </c>
      <c r="S18" s="102">
        <v>16021.2</v>
      </c>
      <c r="T18" s="104"/>
      <c r="U18" s="104"/>
      <c r="V18" s="104"/>
      <c r="W18" s="104"/>
      <c r="X18" s="104"/>
      <c r="Y18" s="104"/>
      <c r="Z18" s="104"/>
      <c r="AA18" s="104"/>
      <c r="AB18" s="104"/>
    </row>
    <row r="19" spans="1:28" s="106" customFormat="1" ht="26.9" customHeight="1">
      <c r="A19" s="180" t="s">
        <v>268</v>
      </c>
      <c r="B19" s="497" t="s">
        <v>269</v>
      </c>
      <c r="C19" s="497"/>
      <c r="D19" s="181">
        <f t="shared" si="5"/>
        <v>673224.76</v>
      </c>
      <c r="E19" s="181">
        <f t="shared" si="5"/>
        <v>411913.77999999997</v>
      </c>
      <c r="F19" s="182">
        <f>287334.28+121030.7</f>
        <v>408364.98000000004</v>
      </c>
      <c r="G19" s="183">
        <f>89381.13+18392.67</f>
        <v>107773.8</v>
      </c>
      <c r="H19" s="184" t="s">
        <v>241</v>
      </c>
      <c r="I19" s="184" t="s">
        <v>241</v>
      </c>
      <c r="J19" s="183">
        <v>0</v>
      </c>
      <c r="K19" s="183">
        <v>0</v>
      </c>
      <c r="L19" s="183">
        <v>0</v>
      </c>
      <c r="M19" s="185">
        <v>0</v>
      </c>
      <c r="N19" s="182">
        <f>179302.15+85557.63</f>
        <v>264859.78000000003</v>
      </c>
      <c r="O19" s="186">
        <f t="shared" si="6"/>
        <v>261293.40999999997</v>
      </c>
      <c r="P19" s="183">
        <f>118805.08+142488.33</f>
        <v>261293.40999999997</v>
      </c>
      <c r="Q19" s="187">
        <f>'[2]Звіт Пацієнт '!P34</f>
        <v>0</v>
      </c>
      <c r="R19" s="188">
        <v>0</v>
      </c>
      <c r="S19" s="189">
        <v>42846.57</v>
      </c>
      <c r="T19" s="104"/>
      <c r="U19" s="104"/>
      <c r="V19" s="104"/>
      <c r="W19" s="104"/>
      <c r="X19" s="104"/>
      <c r="Y19" s="104"/>
      <c r="Z19" s="104"/>
      <c r="AA19" s="104"/>
      <c r="AB19" s="104"/>
    </row>
    <row r="20" spans="1:28" s="106" customFormat="1" ht="25.4" customHeight="1">
      <c r="A20" s="190" t="s">
        <v>270</v>
      </c>
      <c r="B20" s="497" t="s">
        <v>271</v>
      </c>
      <c r="C20" s="497"/>
      <c r="D20" s="181">
        <f t="shared" si="5"/>
        <v>1036409.31</v>
      </c>
      <c r="E20" s="181">
        <f t="shared" si="5"/>
        <v>1140289.7200000002</v>
      </c>
      <c r="F20" s="100">
        <f>533700.68+382624.16</f>
        <v>916324.84000000008</v>
      </c>
      <c r="G20" s="100">
        <f>524304.65+311248.92</f>
        <v>835553.57000000007</v>
      </c>
      <c r="H20" s="191" t="s">
        <v>241</v>
      </c>
      <c r="I20" s="191" t="s">
        <v>241</v>
      </c>
      <c r="J20" s="100">
        <v>0</v>
      </c>
      <c r="K20" s="100">
        <v>0</v>
      </c>
      <c r="L20" s="100">
        <v>0</v>
      </c>
      <c r="M20" s="192">
        <v>0</v>
      </c>
      <c r="N20" s="100">
        <f>93880.31+26204.16</f>
        <v>120084.47</v>
      </c>
      <c r="O20" s="140">
        <f t="shared" si="6"/>
        <v>304736.15000000002</v>
      </c>
      <c r="P20" s="100">
        <f>62880.76+54805.39+187050</f>
        <v>304736.15000000002</v>
      </c>
      <c r="Q20" s="193">
        <f>'[2]Звіт Пацієнт '!P35</f>
        <v>0</v>
      </c>
      <c r="R20" s="194">
        <v>0</v>
      </c>
      <c r="S20" s="195">
        <v>0</v>
      </c>
      <c r="T20" s="104"/>
      <c r="U20" s="104"/>
      <c r="V20" s="104"/>
      <c r="W20" s="104"/>
      <c r="X20" s="104"/>
      <c r="Y20" s="104"/>
      <c r="Z20" s="104"/>
      <c r="AA20" s="104"/>
      <c r="AB20" s="104"/>
    </row>
    <row r="21" spans="1:28" s="106" customFormat="1" ht="25.4" customHeight="1">
      <c r="A21" s="125" t="s">
        <v>272</v>
      </c>
      <c r="B21" s="504" t="s">
        <v>273</v>
      </c>
      <c r="C21" s="504"/>
      <c r="D21" s="99">
        <f t="shared" si="2"/>
        <v>50651.719999999994</v>
      </c>
      <c r="E21" s="99">
        <f t="shared" si="2"/>
        <v>201360.4</v>
      </c>
      <c r="F21" s="100">
        <f>23815.44+6447.3+1252+13753.31</f>
        <v>45268.049999999996</v>
      </c>
      <c r="G21" s="100">
        <f>184543.08+6255.42</f>
        <v>190798.5</v>
      </c>
      <c r="H21" s="100">
        <v>0</v>
      </c>
      <c r="I21" s="100">
        <v>0</v>
      </c>
      <c r="J21" s="196">
        <v>408</v>
      </c>
      <c r="K21" s="100">
        <v>0</v>
      </c>
      <c r="L21" s="100">
        <v>0</v>
      </c>
      <c r="M21" s="192">
        <v>0</v>
      </c>
      <c r="N21" s="100">
        <f>4426.76+513.29+35.62</f>
        <v>4975.67</v>
      </c>
      <c r="O21" s="140">
        <f t="shared" si="6"/>
        <v>10561.9</v>
      </c>
      <c r="P21" s="100">
        <f>7550.42+3011.48</f>
        <v>10561.9</v>
      </c>
      <c r="Q21" s="193">
        <f>'[2]Звіт Пацієнт '!P36</f>
        <v>0</v>
      </c>
      <c r="R21" s="194">
        <v>0</v>
      </c>
      <c r="S21" s="195">
        <v>0</v>
      </c>
      <c r="T21" s="104"/>
      <c r="U21" s="104"/>
      <c r="V21" s="104"/>
      <c r="W21" s="104"/>
      <c r="X21" s="104"/>
      <c r="Y21" s="104"/>
      <c r="Z21" s="104"/>
      <c r="AA21" s="104"/>
      <c r="AB21" s="104"/>
    </row>
    <row r="22" spans="1:28" s="106" customFormat="1" ht="25.4" customHeight="1" thickBot="1">
      <c r="A22" s="125" t="s">
        <v>274</v>
      </c>
      <c r="B22" s="504" t="s">
        <v>275</v>
      </c>
      <c r="C22" s="504"/>
      <c r="D22" s="99">
        <f t="shared" si="2"/>
        <v>60293.36</v>
      </c>
      <c r="E22" s="99">
        <f t="shared" si="2"/>
        <v>375474.63</v>
      </c>
      <c r="F22" s="100">
        <f>42622.54+6056.96</f>
        <v>48679.5</v>
      </c>
      <c r="G22" s="100">
        <f>329763.26+26588.51+3253.8+667</f>
        <v>360272.57</v>
      </c>
      <c r="H22" s="191" t="s">
        <v>241</v>
      </c>
      <c r="I22" s="191" t="s">
        <v>241</v>
      </c>
      <c r="J22" s="100">
        <v>0</v>
      </c>
      <c r="K22" s="100">
        <v>0</v>
      </c>
      <c r="L22" s="100">
        <v>0</v>
      </c>
      <c r="M22" s="192">
        <v>0</v>
      </c>
      <c r="N22" s="100">
        <f>450+11163.86</f>
        <v>11613.86</v>
      </c>
      <c r="O22" s="177">
        <f t="shared" si="6"/>
        <v>15202.06</v>
      </c>
      <c r="P22" s="100">
        <v>15202.06</v>
      </c>
      <c r="Q22" s="193">
        <f>'[2]Звіт Пацієнт '!P37</f>
        <v>0</v>
      </c>
      <c r="R22" s="149">
        <v>0</v>
      </c>
      <c r="S22" s="150">
        <v>0</v>
      </c>
      <c r="T22" s="104"/>
      <c r="U22" s="104"/>
      <c r="V22" s="104"/>
      <c r="W22" s="104"/>
      <c r="X22" s="104">
        <v>1</v>
      </c>
      <c r="Y22" s="104"/>
      <c r="Z22" s="104"/>
      <c r="AA22" s="104"/>
      <c r="AB22" s="104"/>
    </row>
    <row r="23" spans="1:28" s="106" customFormat="1" ht="21.65" customHeight="1">
      <c r="A23" s="125" t="s">
        <v>276</v>
      </c>
      <c r="B23" s="504" t="s">
        <v>277</v>
      </c>
      <c r="C23" s="504"/>
      <c r="D23" s="99">
        <f t="shared" si="2"/>
        <v>125620.45</v>
      </c>
      <c r="E23" s="99">
        <f t="shared" si="2"/>
        <v>151685.53</v>
      </c>
      <c r="F23" s="100">
        <f>35623.51+62740.02</f>
        <v>98363.53</v>
      </c>
      <c r="G23" s="100">
        <f>23652.73+24187.6</f>
        <v>47840.33</v>
      </c>
      <c r="H23" s="100">
        <v>0</v>
      </c>
      <c r="I23" s="100">
        <v>0</v>
      </c>
      <c r="J23" s="100">
        <v>0</v>
      </c>
      <c r="K23" s="100">
        <v>0</v>
      </c>
      <c r="L23" s="100">
        <v>0</v>
      </c>
      <c r="M23" s="192">
        <v>0</v>
      </c>
      <c r="N23" s="100">
        <v>27256.92</v>
      </c>
      <c r="O23" s="186">
        <f t="shared" si="6"/>
        <v>103845.2</v>
      </c>
      <c r="P23" s="100">
        <f>88641.55+15203.65</f>
        <v>103845.2</v>
      </c>
      <c r="Q23" s="193">
        <f>'[2]Звіт Пацієнт '!P38</f>
        <v>0</v>
      </c>
      <c r="R23" s="188">
        <v>0</v>
      </c>
      <c r="S23" s="189">
        <v>0</v>
      </c>
      <c r="T23" s="104"/>
      <c r="U23" s="104"/>
      <c r="V23" s="104"/>
      <c r="W23" s="104"/>
      <c r="X23" s="104"/>
      <c r="Y23" s="104"/>
      <c r="Z23" s="104"/>
      <c r="AA23" s="104"/>
      <c r="AB23" s="104"/>
    </row>
    <row r="24" spans="1:28" s="106" customFormat="1" ht="36.65" customHeight="1">
      <c r="A24" s="125" t="s">
        <v>278</v>
      </c>
      <c r="B24" s="505" t="s">
        <v>279</v>
      </c>
      <c r="C24" s="505"/>
      <c r="D24" s="99">
        <f t="shared" si="2"/>
        <v>2278095.5699999998</v>
      </c>
      <c r="E24" s="99">
        <f t="shared" si="2"/>
        <v>3920650.6</v>
      </c>
      <c r="F24" s="100">
        <f>18.42+4285.15+36.85</f>
        <v>4340.42</v>
      </c>
      <c r="G24" s="100">
        <v>3758.76</v>
      </c>
      <c r="H24" s="100">
        <v>0</v>
      </c>
      <c r="I24" s="100">
        <v>0</v>
      </c>
      <c r="J24" s="100">
        <v>0</v>
      </c>
      <c r="K24" s="100">
        <v>0</v>
      </c>
      <c r="L24" s="100">
        <v>0</v>
      </c>
      <c r="M24" s="192">
        <v>0</v>
      </c>
      <c r="N24" s="100">
        <f>1309960.2+949440.53</f>
        <v>2259400.73</v>
      </c>
      <c r="O24" s="140">
        <f t="shared" si="6"/>
        <v>3879894.8200000003</v>
      </c>
      <c r="P24" s="100">
        <f>1959179.56+1920715.26</f>
        <v>3879894.8200000003</v>
      </c>
      <c r="Q24" s="193">
        <f>'[2]Звіт Пацієнт '!P39</f>
        <v>0</v>
      </c>
      <c r="R24" s="194">
        <v>14354.42</v>
      </c>
      <c r="S24" s="195">
        <f>12310.51+24686.51</f>
        <v>36997.019999999997</v>
      </c>
      <c r="T24" s="104"/>
      <c r="U24" s="104"/>
      <c r="V24" s="104"/>
      <c r="W24" s="104"/>
      <c r="X24" s="104"/>
      <c r="Y24" s="104"/>
      <c r="Z24" s="104"/>
      <c r="AA24" s="104"/>
      <c r="AB24" s="104"/>
    </row>
    <row r="25" spans="1:28" s="106" customFormat="1" ht="24" customHeight="1">
      <c r="A25" s="125" t="s">
        <v>280</v>
      </c>
      <c r="B25" s="504" t="s">
        <v>281</v>
      </c>
      <c r="C25" s="504"/>
      <c r="D25" s="99">
        <f t="shared" si="2"/>
        <v>0</v>
      </c>
      <c r="E25" s="99">
        <f t="shared" si="2"/>
        <v>15208.2</v>
      </c>
      <c r="F25" s="100">
        <v>0</v>
      </c>
      <c r="G25" s="100">
        <v>0</v>
      </c>
      <c r="H25" s="191" t="s">
        <v>241</v>
      </c>
      <c r="I25" s="191" t="s">
        <v>241</v>
      </c>
      <c r="J25" s="100">
        <v>0</v>
      </c>
      <c r="K25" s="100">
        <v>0</v>
      </c>
      <c r="L25" s="100">
        <v>0</v>
      </c>
      <c r="M25" s="192">
        <v>0</v>
      </c>
      <c r="N25" s="100">
        <v>0</v>
      </c>
      <c r="O25" s="140">
        <f t="shared" si="6"/>
        <v>15208.2</v>
      </c>
      <c r="P25" s="100">
        <v>15208.2</v>
      </c>
      <c r="Q25" s="193">
        <f>'[2]Звіт Пацієнт '!P40</f>
        <v>0</v>
      </c>
      <c r="R25" s="194">
        <v>0</v>
      </c>
      <c r="S25" s="195">
        <v>0</v>
      </c>
      <c r="T25" s="104"/>
      <c r="U25" s="104"/>
      <c r="V25" s="104"/>
      <c r="W25" s="104"/>
      <c r="X25" s="104"/>
      <c r="Y25" s="104"/>
      <c r="Z25" s="104"/>
      <c r="AA25" s="104"/>
      <c r="AB25" s="104"/>
    </row>
    <row r="26" spans="1:28" s="106" customFormat="1" ht="24" customHeight="1">
      <c r="A26" s="125" t="s">
        <v>282</v>
      </c>
      <c r="B26" s="504" t="s">
        <v>283</v>
      </c>
      <c r="C26" s="504"/>
      <c r="D26" s="99">
        <f t="shared" si="2"/>
        <v>32223.43</v>
      </c>
      <c r="E26" s="99">
        <f t="shared" si="2"/>
        <v>45689.850000000006</v>
      </c>
      <c r="F26" s="100">
        <f>7641.54+6072.22+2423.37</f>
        <v>16137.130000000001</v>
      </c>
      <c r="G26" s="100">
        <f>8934.45+3688.1+26358.39</f>
        <v>38980.94</v>
      </c>
      <c r="H26" s="191" t="s">
        <v>241</v>
      </c>
      <c r="I26" s="191" t="s">
        <v>241</v>
      </c>
      <c r="J26" s="100">
        <v>0</v>
      </c>
      <c r="K26" s="100">
        <v>0</v>
      </c>
      <c r="L26" s="100">
        <v>0</v>
      </c>
      <c r="M26" s="192">
        <v>0</v>
      </c>
      <c r="N26" s="100">
        <f>7084.8+2901.43+6100.07</f>
        <v>16086.3</v>
      </c>
      <c r="O26" s="140">
        <f t="shared" si="6"/>
        <v>6708.91</v>
      </c>
      <c r="P26" s="100">
        <f>1309.21+2171.04+873.85+2354.81</f>
        <v>6708.91</v>
      </c>
      <c r="Q26" s="193">
        <f>'[2]Звіт Пацієнт '!P41</f>
        <v>0</v>
      </c>
      <c r="R26" s="194">
        <v>0</v>
      </c>
      <c r="S26" s="195">
        <v>0</v>
      </c>
      <c r="T26" s="104"/>
      <c r="U26" s="104"/>
      <c r="V26" s="104"/>
      <c r="W26" s="104"/>
      <c r="X26" s="104"/>
      <c r="Y26" s="104"/>
      <c r="Z26" s="104"/>
      <c r="AA26" s="104"/>
      <c r="AB26" s="104"/>
    </row>
    <row r="27" spans="1:28" s="106" customFormat="1" ht="24" customHeight="1">
      <c r="A27" s="190" t="s">
        <v>284</v>
      </c>
      <c r="B27" s="506" t="s">
        <v>285</v>
      </c>
      <c r="C27" s="506"/>
      <c r="D27" s="197">
        <f t="shared" si="2"/>
        <v>116996.38</v>
      </c>
      <c r="E27" s="197">
        <f t="shared" si="2"/>
        <v>17567</v>
      </c>
      <c r="F27" s="197">
        <f>SUM(F28,F29,F30,F31,F32,F33)</f>
        <v>116996.38</v>
      </c>
      <c r="G27" s="197">
        <f>SUM(G28,G29,G30,G31,G32,G33)</f>
        <v>17567</v>
      </c>
      <c r="H27" s="184" t="s">
        <v>241</v>
      </c>
      <c r="I27" s="184" t="s">
        <v>241</v>
      </c>
      <c r="J27" s="197">
        <f t="shared" ref="J27:S27" si="7">SUM(J28,J29,J30,J31,J32,J33)</f>
        <v>0</v>
      </c>
      <c r="K27" s="197">
        <f t="shared" si="7"/>
        <v>0</v>
      </c>
      <c r="L27" s="197">
        <f>SUM(L28,L29,L30,L31,L32,L33)</f>
        <v>0</v>
      </c>
      <c r="M27" s="198">
        <f>SUM(M28,M29,M30,M31,M32,M33)</f>
        <v>0</v>
      </c>
      <c r="N27" s="199">
        <f t="shared" si="7"/>
        <v>0</v>
      </c>
      <c r="O27" s="200">
        <f>SUM(O28,O29,O30,O31,O32,O33)</f>
        <v>0</v>
      </c>
      <c r="P27" s="140">
        <f>SUM(P28,P29,P30,P31,P32,P33)</f>
        <v>0</v>
      </c>
      <c r="Q27" s="201" t="s">
        <v>241</v>
      </c>
      <c r="R27" s="199">
        <f t="shared" si="7"/>
        <v>0</v>
      </c>
      <c r="S27" s="202">
        <f t="shared" si="7"/>
        <v>0</v>
      </c>
      <c r="T27" s="104"/>
      <c r="U27" s="104"/>
      <c r="V27" s="104"/>
      <c r="W27" s="104"/>
      <c r="X27" s="104"/>
      <c r="Y27" s="104"/>
      <c r="Z27" s="104"/>
      <c r="AA27" s="104"/>
      <c r="AB27" s="104"/>
    </row>
    <row r="28" spans="1:28" s="106" customFormat="1" ht="24" customHeight="1">
      <c r="A28" s="125" t="s">
        <v>286</v>
      </c>
      <c r="B28" s="500" t="s">
        <v>287</v>
      </c>
      <c r="C28" s="500"/>
      <c r="D28" s="99">
        <f t="shared" si="2"/>
        <v>51274</v>
      </c>
      <c r="E28" s="99">
        <f t="shared" si="2"/>
        <v>9595</v>
      </c>
      <c r="F28" s="137">
        <f>41502+722+2050+7000</f>
        <v>51274</v>
      </c>
      <c r="G28" s="137">
        <v>9595</v>
      </c>
      <c r="H28" s="191" t="s">
        <v>241</v>
      </c>
      <c r="I28" s="191" t="s">
        <v>241</v>
      </c>
      <c r="J28" s="203" t="s">
        <v>241</v>
      </c>
      <c r="K28" s="203" t="s">
        <v>241</v>
      </c>
      <c r="L28" s="203" t="s">
        <v>241</v>
      </c>
      <c r="M28" s="204" t="s">
        <v>241</v>
      </c>
      <c r="N28" s="142">
        <v>0</v>
      </c>
      <c r="O28" s="140">
        <f t="shared" ref="O28:O33" si="8">P28</f>
        <v>0</v>
      </c>
      <c r="P28" s="137">
        <v>0</v>
      </c>
      <c r="Q28" s="201" t="s">
        <v>241</v>
      </c>
      <c r="R28" s="142">
        <v>0</v>
      </c>
      <c r="S28" s="143">
        <v>0</v>
      </c>
      <c r="T28" s="104"/>
      <c r="U28" s="104"/>
      <c r="V28" s="104"/>
      <c r="W28" s="104"/>
      <c r="X28" s="104"/>
      <c r="Y28" s="104"/>
      <c r="Z28" s="104"/>
      <c r="AA28" s="104"/>
      <c r="AB28" s="104"/>
    </row>
    <row r="29" spans="1:28" s="106" customFormat="1" ht="24" customHeight="1">
      <c r="A29" s="125" t="s">
        <v>288</v>
      </c>
      <c r="B29" s="500" t="s">
        <v>289</v>
      </c>
      <c r="C29" s="500"/>
      <c r="D29" s="99">
        <f t="shared" si="2"/>
        <v>49760</v>
      </c>
      <c r="E29" s="99">
        <f t="shared" si="2"/>
        <v>7972</v>
      </c>
      <c r="F29" s="137">
        <v>49760</v>
      </c>
      <c r="G29" s="138">
        <v>7972</v>
      </c>
      <c r="H29" s="191" t="s">
        <v>241</v>
      </c>
      <c r="I29" s="191" t="s">
        <v>241</v>
      </c>
      <c r="J29" s="137">
        <v>0</v>
      </c>
      <c r="K29" s="137">
        <v>0</v>
      </c>
      <c r="L29" s="137">
        <v>0</v>
      </c>
      <c r="M29" s="139">
        <v>0</v>
      </c>
      <c r="N29" s="142">
        <v>0</v>
      </c>
      <c r="O29" s="140">
        <f t="shared" si="8"/>
        <v>0</v>
      </c>
      <c r="P29" s="137">
        <v>0</v>
      </c>
      <c r="Q29" s="201" t="s">
        <v>241</v>
      </c>
      <c r="R29" s="142">
        <v>0</v>
      </c>
      <c r="S29" s="143">
        <v>0</v>
      </c>
      <c r="T29" s="104"/>
      <c r="U29" s="104"/>
      <c r="V29" s="104"/>
      <c r="W29" s="104"/>
      <c r="X29" s="104"/>
      <c r="Y29" s="104"/>
      <c r="Z29" s="104"/>
      <c r="AA29" s="104"/>
      <c r="AB29" s="104"/>
    </row>
    <row r="30" spans="1:28" s="106" customFormat="1" ht="24" customHeight="1">
      <c r="A30" s="125" t="s">
        <v>290</v>
      </c>
      <c r="B30" s="500" t="s">
        <v>291</v>
      </c>
      <c r="C30" s="500"/>
      <c r="D30" s="99">
        <f t="shared" si="2"/>
        <v>14862.38</v>
      </c>
      <c r="E30" s="99">
        <f t="shared" si="2"/>
        <v>0</v>
      </c>
      <c r="F30" s="137">
        <f>4639.49+840+9382.89</f>
        <v>14862.38</v>
      </c>
      <c r="G30" s="137">
        <v>0</v>
      </c>
      <c r="H30" s="191" t="s">
        <v>241</v>
      </c>
      <c r="I30" s="191" t="s">
        <v>241</v>
      </c>
      <c r="J30" s="137">
        <v>0</v>
      </c>
      <c r="K30" s="137">
        <v>0</v>
      </c>
      <c r="L30" s="137">
        <v>0</v>
      </c>
      <c r="M30" s="139">
        <v>0</v>
      </c>
      <c r="N30" s="142">
        <v>0</v>
      </c>
      <c r="O30" s="140">
        <f t="shared" si="8"/>
        <v>0</v>
      </c>
      <c r="P30" s="137">
        <v>0</v>
      </c>
      <c r="Q30" s="201" t="s">
        <v>241</v>
      </c>
      <c r="R30" s="142">
        <v>0</v>
      </c>
      <c r="S30" s="143">
        <v>0</v>
      </c>
      <c r="T30" s="104"/>
      <c r="U30" s="104"/>
      <c r="V30" s="104"/>
      <c r="W30" s="104"/>
      <c r="X30" s="104"/>
      <c r="Y30" s="104"/>
      <c r="Z30" s="104"/>
      <c r="AA30" s="104"/>
      <c r="AB30" s="104"/>
    </row>
    <row r="31" spans="1:28" s="106" customFormat="1" ht="24" customHeight="1">
      <c r="A31" s="125" t="s">
        <v>292</v>
      </c>
      <c r="B31" s="500" t="s">
        <v>293</v>
      </c>
      <c r="C31" s="500"/>
      <c r="D31" s="99">
        <f t="shared" si="2"/>
        <v>1100</v>
      </c>
      <c r="E31" s="99">
        <f t="shared" si="2"/>
        <v>0</v>
      </c>
      <c r="F31" s="137">
        <v>1100</v>
      </c>
      <c r="G31" s="137">
        <v>0</v>
      </c>
      <c r="H31" s="191" t="s">
        <v>241</v>
      </c>
      <c r="I31" s="191" t="s">
        <v>241</v>
      </c>
      <c r="J31" s="137">
        <v>0</v>
      </c>
      <c r="K31" s="137">
        <v>0</v>
      </c>
      <c r="L31" s="137">
        <v>0</v>
      </c>
      <c r="M31" s="139">
        <v>0</v>
      </c>
      <c r="N31" s="142">
        <v>0</v>
      </c>
      <c r="O31" s="140">
        <f t="shared" si="8"/>
        <v>0</v>
      </c>
      <c r="P31" s="137">
        <v>0</v>
      </c>
      <c r="Q31" s="201" t="s">
        <v>241</v>
      </c>
      <c r="R31" s="142">
        <v>0</v>
      </c>
      <c r="S31" s="143">
        <v>0</v>
      </c>
      <c r="T31" s="104"/>
      <c r="U31" s="104"/>
      <c r="V31" s="104"/>
      <c r="W31" s="104"/>
      <c r="X31" s="104"/>
      <c r="Y31" s="104"/>
      <c r="Z31" s="104"/>
      <c r="AA31" s="104"/>
      <c r="AB31" s="104"/>
    </row>
    <row r="32" spans="1:28" s="106" customFormat="1" ht="39" customHeight="1">
      <c r="A32" s="125" t="s">
        <v>294</v>
      </c>
      <c r="B32" s="500" t="s">
        <v>295</v>
      </c>
      <c r="C32" s="500"/>
      <c r="D32" s="99">
        <f t="shared" si="2"/>
        <v>0</v>
      </c>
      <c r="E32" s="99">
        <f t="shared" si="2"/>
        <v>0</v>
      </c>
      <c r="F32" s="137">
        <v>0</v>
      </c>
      <c r="G32" s="137">
        <v>0</v>
      </c>
      <c r="H32" s="191" t="s">
        <v>241</v>
      </c>
      <c r="I32" s="191" t="s">
        <v>241</v>
      </c>
      <c r="J32" s="137">
        <v>0</v>
      </c>
      <c r="K32" s="137">
        <v>0</v>
      </c>
      <c r="L32" s="137">
        <v>0</v>
      </c>
      <c r="M32" s="139">
        <v>0</v>
      </c>
      <c r="N32" s="142">
        <v>0</v>
      </c>
      <c r="O32" s="140">
        <f t="shared" si="8"/>
        <v>0</v>
      </c>
      <c r="P32" s="137">
        <v>0</v>
      </c>
      <c r="Q32" s="201" t="s">
        <v>241</v>
      </c>
      <c r="R32" s="142">
        <v>0</v>
      </c>
      <c r="S32" s="143">
        <v>0</v>
      </c>
      <c r="T32" s="104"/>
      <c r="U32" s="104"/>
      <c r="V32" s="104"/>
      <c r="W32" s="104"/>
      <c r="X32" s="104"/>
      <c r="Y32" s="104"/>
      <c r="Z32" s="104"/>
      <c r="AA32" s="104"/>
      <c r="AB32" s="104"/>
    </row>
    <row r="33" spans="1:28" s="106" customFormat="1" ht="24" customHeight="1">
      <c r="A33" s="125" t="s">
        <v>296</v>
      </c>
      <c r="B33" s="500" t="s">
        <v>297</v>
      </c>
      <c r="C33" s="500"/>
      <c r="D33" s="99">
        <f t="shared" si="2"/>
        <v>0</v>
      </c>
      <c r="E33" s="99">
        <f t="shared" si="2"/>
        <v>0</v>
      </c>
      <c r="F33" s="137">
        <v>0</v>
      </c>
      <c r="G33" s="137">
        <v>0</v>
      </c>
      <c r="H33" s="191" t="s">
        <v>241</v>
      </c>
      <c r="I33" s="191" t="s">
        <v>241</v>
      </c>
      <c r="J33" s="137">
        <v>0</v>
      </c>
      <c r="K33" s="137">
        <v>0</v>
      </c>
      <c r="L33" s="137">
        <v>0</v>
      </c>
      <c r="M33" s="139">
        <v>0</v>
      </c>
      <c r="N33" s="142">
        <v>0</v>
      </c>
      <c r="O33" s="140">
        <f t="shared" si="8"/>
        <v>0</v>
      </c>
      <c r="P33" s="137">
        <v>0</v>
      </c>
      <c r="Q33" s="201" t="s">
        <v>241</v>
      </c>
      <c r="R33" s="142">
        <v>0</v>
      </c>
      <c r="S33" s="143">
        <v>0</v>
      </c>
      <c r="T33" s="104"/>
      <c r="U33" s="104"/>
      <c r="V33" s="104"/>
      <c r="W33" s="104"/>
      <c r="X33" s="104"/>
      <c r="Y33" s="104"/>
      <c r="Z33" s="104"/>
      <c r="AA33" s="104"/>
      <c r="AB33" s="104"/>
    </row>
    <row r="34" spans="1:28" s="106" customFormat="1" ht="24" customHeight="1" thickBot="1">
      <c r="A34" s="176" t="s">
        <v>298</v>
      </c>
      <c r="B34" s="496" t="s">
        <v>299</v>
      </c>
      <c r="C34" s="496"/>
      <c r="D34" s="145">
        <f t="shared" si="2"/>
        <v>0</v>
      </c>
      <c r="E34" s="145">
        <f t="shared" si="2"/>
        <v>0</v>
      </c>
      <c r="F34" s="102">
        <v>0</v>
      </c>
      <c r="G34" s="102">
        <v>0</v>
      </c>
      <c r="H34" s="102">
        <v>0</v>
      </c>
      <c r="I34" s="102">
        <v>0</v>
      </c>
      <c r="J34" s="102">
        <v>0</v>
      </c>
      <c r="K34" s="102">
        <v>0</v>
      </c>
      <c r="L34" s="102">
        <v>0</v>
      </c>
      <c r="M34" s="147">
        <v>0</v>
      </c>
      <c r="N34" s="149">
        <v>0</v>
      </c>
      <c r="O34" s="177">
        <f>P34+Q34</f>
        <v>0</v>
      </c>
      <c r="P34" s="102">
        <v>0</v>
      </c>
      <c r="Q34" s="205">
        <f>'[2]Звіт Пацієнт '!P42</f>
        <v>0</v>
      </c>
      <c r="R34" s="142">
        <v>0</v>
      </c>
      <c r="S34" s="143">
        <v>0</v>
      </c>
      <c r="T34" s="104"/>
      <c r="U34" s="104"/>
      <c r="V34" s="104"/>
      <c r="W34" s="104"/>
      <c r="X34" s="104"/>
      <c r="Y34" s="104"/>
      <c r="Z34" s="104"/>
      <c r="AA34" s="104"/>
      <c r="AB34" s="104"/>
    </row>
    <row r="35" spans="1:28" s="106" customFormat="1" ht="24" customHeight="1">
      <c r="A35" s="206" t="s">
        <v>300</v>
      </c>
      <c r="B35" s="508" t="s">
        <v>39</v>
      </c>
      <c r="C35" s="508"/>
      <c r="D35" s="161">
        <f t="shared" si="2"/>
        <v>765779.08</v>
      </c>
      <c r="E35" s="161">
        <f t="shared" si="2"/>
        <v>635440.74000000011</v>
      </c>
      <c r="F35" s="161">
        <f>SUM(F36,F37,F38,F39,F40,F46,F47,F48,F49,F50,F51,F52,F53,F54,F56,F55)</f>
        <v>714661.26</v>
      </c>
      <c r="G35" s="161">
        <f>SUM(G36,G37,G38,G39,G40,G46,G47,G48,G49,G50,G51,G52,G53,G54,G56,G55)</f>
        <v>616969.40000000014</v>
      </c>
      <c r="H35" s="161">
        <f t="shared" ref="H35:M35" si="9">SUM(H36,H37,H38,H39,H40,H46,H47,H48,H49,H50,H51,H52,H53,H54,H56)</f>
        <v>0</v>
      </c>
      <c r="I35" s="161">
        <f t="shared" si="9"/>
        <v>0</v>
      </c>
      <c r="J35" s="161">
        <f t="shared" si="9"/>
        <v>0</v>
      </c>
      <c r="K35" s="161">
        <f>SUM(K36,K37,K38,K39,K40,K46,K47,K48,K49,K50,K51,K52,K53,K54,K56)</f>
        <v>0</v>
      </c>
      <c r="L35" s="161">
        <f t="shared" si="9"/>
        <v>0</v>
      </c>
      <c r="M35" s="162">
        <f t="shared" si="9"/>
        <v>0</v>
      </c>
      <c r="N35" s="163">
        <f t="shared" ref="N35:S35" si="10">SUM(N36,N37,N38,N39,N40,N46,N47,N48,N49,N50,N51,N52,N53,N54,N56,N55)</f>
        <v>47728</v>
      </c>
      <c r="O35" s="164">
        <f t="shared" si="10"/>
        <v>0</v>
      </c>
      <c r="P35" s="164">
        <f t="shared" si="10"/>
        <v>0</v>
      </c>
      <c r="Q35" s="207">
        <f>Q38+Q39</f>
        <v>0</v>
      </c>
      <c r="R35" s="163">
        <f t="shared" si="10"/>
        <v>3389.8199999999997</v>
      </c>
      <c r="S35" s="208">
        <f t="shared" si="10"/>
        <v>18471.34</v>
      </c>
      <c r="T35" s="104"/>
      <c r="U35" s="104"/>
      <c r="V35" s="104"/>
      <c r="W35" s="104"/>
      <c r="X35" s="104"/>
      <c r="Y35" s="104"/>
      <c r="Z35" s="104"/>
      <c r="AA35" s="104"/>
      <c r="AB35" s="104"/>
    </row>
    <row r="36" spans="1:28" s="106" customFormat="1" ht="24" customHeight="1">
      <c r="A36" s="125" t="s">
        <v>301</v>
      </c>
      <c r="B36" s="504" t="s">
        <v>302</v>
      </c>
      <c r="C36" s="504"/>
      <c r="D36" s="99">
        <f t="shared" si="2"/>
        <v>0</v>
      </c>
      <c r="E36" s="99">
        <f t="shared" si="2"/>
        <v>0</v>
      </c>
      <c r="F36" s="137">
        <v>0</v>
      </c>
      <c r="G36" s="137">
        <v>0</v>
      </c>
      <c r="H36" s="191" t="s">
        <v>241</v>
      </c>
      <c r="I36" s="191" t="s">
        <v>241</v>
      </c>
      <c r="J36" s="137">
        <v>0</v>
      </c>
      <c r="K36" s="137">
        <v>0</v>
      </c>
      <c r="L36" s="137">
        <v>0</v>
      </c>
      <c r="M36" s="139">
        <v>0</v>
      </c>
      <c r="N36" s="194">
        <v>0</v>
      </c>
      <c r="O36" s="140">
        <f>P36</f>
        <v>0</v>
      </c>
      <c r="P36" s="100">
        <v>0</v>
      </c>
      <c r="Q36" s="209" t="s">
        <v>241</v>
      </c>
      <c r="R36" s="194">
        <v>0</v>
      </c>
      <c r="S36" s="195">
        <v>0</v>
      </c>
      <c r="T36" s="104"/>
      <c r="U36" s="104"/>
      <c r="V36" s="104"/>
      <c r="W36" s="104"/>
      <c r="X36" s="104"/>
      <c r="Y36" s="104"/>
      <c r="Z36" s="104"/>
      <c r="AA36" s="104"/>
      <c r="AB36" s="104"/>
    </row>
    <row r="37" spans="1:28" s="106" customFormat="1" ht="41.15" customHeight="1">
      <c r="A37" s="125" t="s">
        <v>303</v>
      </c>
      <c r="B37" s="504" t="s">
        <v>304</v>
      </c>
      <c r="C37" s="504"/>
      <c r="D37" s="99">
        <f t="shared" si="2"/>
        <v>19453.41</v>
      </c>
      <c r="E37" s="99">
        <f t="shared" si="2"/>
        <v>720</v>
      </c>
      <c r="F37" s="137">
        <f>6230+13223.41</f>
        <v>19453.41</v>
      </c>
      <c r="G37" s="137">
        <v>720</v>
      </c>
      <c r="H37" s="191" t="s">
        <v>241</v>
      </c>
      <c r="I37" s="191" t="s">
        <v>241</v>
      </c>
      <c r="J37" s="137">
        <v>0</v>
      </c>
      <c r="K37" s="137">
        <v>0</v>
      </c>
      <c r="L37" s="137">
        <v>0</v>
      </c>
      <c r="M37" s="139">
        <v>0</v>
      </c>
      <c r="N37" s="194">
        <v>0</v>
      </c>
      <c r="O37" s="140">
        <f>P37</f>
        <v>0</v>
      </c>
      <c r="P37" s="100">
        <v>0</v>
      </c>
      <c r="Q37" s="209" t="s">
        <v>241</v>
      </c>
      <c r="R37" s="194">
        <v>0</v>
      </c>
      <c r="S37" s="195">
        <v>0</v>
      </c>
      <c r="T37" s="104"/>
      <c r="U37" s="104"/>
      <c r="V37" s="104"/>
      <c r="W37" s="104"/>
      <c r="X37" s="104"/>
      <c r="Y37" s="104"/>
      <c r="Z37" s="104"/>
      <c r="AA37" s="104"/>
      <c r="AB37" s="104"/>
    </row>
    <row r="38" spans="1:28" s="106" customFormat="1" ht="25.4" customHeight="1">
      <c r="A38" s="125" t="s">
        <v>305</v>
      </c>
      <c r="B38" s="504" t="s">
        <v>306</v>
      </c>
      <c r="C38" s="504"/>
      <c r="D38" s="99">
        <f t="shared" si="2"/>
        <v>0</v>
      </c>
      <c r="E38" s="99">
        <f t="shared" si="2"/>
        <v>0</v>
      </c>
      <c r="F38" s="138"/>
      <c r="G38" s="137">
        <v>0</v>
      </c>
      <c r="H38" s="191" t="s">
        <v>241</v>
      </c>
      <c r="I38" s="191" t="s">
        <v>241</v>
      </c>
      <c r="J38" s="137">
        <v>0</v>
      </c>
      <c r="K38" s="137">
        <v>0</v>
      </c>
      <c r="L38" s="137">
        <v>0</v>
      </c>
      <c r="M38" s="139">
        <v>0</v>
      </c>
      <c r="N38" s="194">
        <v>0</v>
      </c>
      <c r="O38" s="140">
        <f>P38+Q38</f>
        <v>0</v>
      </c>
      <c r="P38" s="100">
        <v>0</v>
      </c>
      <c r="Q38" s="170">
        <f>'[2]Звіт Пацієнт '!P43</f>
        <v>0</v>
      </c>
      <c r="R38" s="194">
        <v>0</v>
      </c>
      <c r="S38" s="195">
        <v>0</v>
      </c>
      <c r="T38" s="104"/>
      <c r="U38" s="104"/>
      <c r="V38" s="104"/>
      <c r="W38" s="104"/>
      <c r="X38" s="104"/>
      <c r="Y38" s="104"/>
      <c r="Z38" s="104"/>
      <c r="AA38" s="104"/>
      <c r="AB38" s="104"/>
    </row>
    <row r="39" spans="1:28" s="106" customFormat="1" ht="24" customHeight="1" thickBot="1">
      <c r="A39" s="125" t="s">
        <v>307</v>
      </c>
      <c r="B39" s="509" t="s">
        <v>308</v>
      </c>
      <c r="C39" s="509"/>
      <c r="D39" s="210">
        <f t="shared" si="2"/>
        <v>2333.4</v>
      </c>
      <c r="E39" s="210">
        <f t="shared" si="2"/>
        <v>0</v>
      </c>
      <c r="F39" s="137">
        <f>2333.4</f>
        <v>2333.4</v>
      </c>
      <c r="G39" s="137">
        <v>0</v>
      </c>
      <c r="H39" s="137">
        <v>0</v>
      </c>
      <c r="I39" s="137">
        <v>0</v>
      </c>
      <c r="J39" s="137">
        <v>0</v>
      </c>
      <c r="K39" s="137">
        <v>0</v>
      </c>
      <c r="L39" s="137">
        <v>0</v>
      </c>
      <c r="M39" s="139">
        <v>0</v>
      </c>
      <c r="N39" s="149">
        <v>0</v>
      </c>
      <c r="O39" s="177">
        <f>P39+Q39</f>
        <v>0</v>
      </c>
      <c r="P39" s="102">
        <v>0</v>
      </c>
      <c r="Q39" s="178">
        <f>'[2]Звіт Пацієнт '!P44</f>
        <v>0</v>
      </c>
      <c r="R39" s="149">
        <v>0</v>
      </c>
      <c r="S39" s="150">
        <v>0</v>
      </c>
      <c r="T39" s="104"/>
      <c r="U39" s="104"/>
      <c r="V39" s="104"/>
      <c r="W39" s="104"/>
      <c r="X39" s="104"/>
      <c r="Y39" s="104"/>
      <c r="Z39" s="104"/>
      <c r="AA39" s="104"/>
      <c r="AB39" s="104"/>
    </row>
    <row r="40" spans="1:28" s="106" customFormat="1" ht="23.9" customHeight="1">
      <c r="A40" s="211" t="s">
        <v>309</v>
      </c>
      <c r="B40" s="510" t="s">
        <v>310</v>
      </c>
      <c r="C40" s="499"/>
      <c r="D40" s="161">
        <f t="shared" si="2"/>
        <v>240547.46999999997</v>
      </c>
      <c r="E40" s="161">
        <f t="shared" si="2"/>
        <v>216477.59000000003</v>
      </c>
      <c r="F40" s="212">
        <f>SUM(F41,F42,F43,F44,F45)</f>
        <v>240547.46999999997</v>
      </c>
      <c r="G40" s="212">
        <f t="shared" ref="G40:S40" si="11">SUM(G41,G42,G43,G44,G45)</f>
        <v>216477.59000000003</v>
      </c>
      <c r="H40" s="212">
        <f>SUM(H41,H42,H43,H44,H45)</f>
        <v>0</v>
      </c>
      <c r="I40" s="212">
        <f t="shared" si="11"/>
        <v>0</v>
      </c>
      <c r="J40" s="212">
        <f t="shared" si="11"/>
        <v>0</v>
      </c>
      <c r="K40" s="212">
        <f t="shared" si="11"/>
        <v>0</v>
      </c>
      <c r="L40" s="212">
        <f>SUM(L41,L42,L43,L44,L45)</f>
        <v>0</v>
      </c>
      <c r="M40" s="213">
        <f>SUM(M41,M42,M43,M44,M45)</f>
        <v>0</v>
      </c>
      <c r="N40" s="214">
        <f t="shared" si="11"/>
        <v>0</v>
      </c>
      <c r="O40" s="215">
        <f>SUM(O41,O42,O43,O44,O45)</f>
        <v>0</v>
      </c>
      <c r="P40" s="164">
        <f>SUM(P41,P42,P43,P44,P45)</f>
        <v>0</v>
      </c>
      <c r="Q40" s="216" t="s">
        <v>241</v>
      </c>
      <c r="R40" s="214">
        <f t="shared" si="11"/>
        <v>0</v>
      </c>
      <c r="S40" s="217">
        <f t="shared" si="11"/>
        <v>0</v>
      </c>
      <c r="T40" s="104"/>
      <c r="U40" s="104"/>
      <c r="V40" s="104"/>
      <c r="W40" s="104"/>
      <c r="X40" s="104"/>
      <c r="Y40" s="104"/>
      <c r="Z40" s="104"/>
      <c r="AA40" s="104"/>
      <c r="AB40" s="104"/>
    </row>
    <row r="41" spans="1:28" s="106" customFormat="1" ht="23.15" customHeight="1">
      <c r="A41" s="211" t="s">
        <v>311</v>
      </c>
      <c r="B41" s="507" t="s">
        <v>312</v>
      </c>
      <c r="C41" s="500"/>
      <c r="D41" s="99">
        <f t="shared" si="2"/>
        <v>59479.89</v>
      </c>
      <c r="E41" s="99">
        <f t="shared" si="2"/>
        <v>38763.18</v>
      </c>
      <c r="F41" s="137">
        <f>47403.77+525+660+1487.12+2224+2980+4200</f>
        <v>59479.89</v>
      </c>
      <c r="G41" s="137">
        <f>20279.8+450+18033.38</f>
        <v>38763.18</v>
      </c>
      <c r="H41" s="191" t="s">
        <v>241</v>
      </c>
      <c r="I41" s="191" t="s">
        <v>241</v>
      </c>
      <c r="J41" s="191" t="s">
        <v>241</v>
      </c>
      <c r="K41" s="191" t="s">
        <v>241</v>
      </c>
      <c r="L41" s="191" t="s">
        <v>241</v>
      </c>
      <c r="M41" s="219" t="s">
        <v>241</v>
      </c>
      <c r="N41" s="194">
        <v>0</v>
      </c>
      <c r="O41" s="140">
        <f>P41</f>
        <v>0</v>
      </c>
      <c r="P41" s="100">
        <v>0</v>
      </c>
      <c r="Q41" s="209" t="s">
        <v>241</v>
      </c>
      <c r="R41" s="194">
        <v>0</v>
      </c>
      <c r="S41" s="195">
        <v>0</v>
      </c>
      <c r="T41" s="104"/>
      <c r="U41" s="104"/>
      <c r="V41" s="104"/>
      <c r="W41" s="104"/>
      <c r="X41" s="104"/>
      <c r="Y41" s="104"/>
      <c r="Z41" s="104"/>
      <c r="AA41" s="104"/>
      <c r="AB41" s="104"/>
    </row>
    <row r="42" spans="1:28" s="106" customFormat="1" ht="23.15" customHeight="1">
      <c r="A42" s="211" t="s">
        <v>313</v>
      </c>
      <c r="B42" s="507" t="s">
        <v>314</v>
      </c>
      <c r="C42" s="500"/>
      <c r="D42" s="99">
        <f t="shared" si="2"/>
        <v>53379</v>
      </c>
      <c r="E42" s="99">
        <f t="shared" si="2"/>
        <v>56542.45</v>
      </c>
      <c r="F42" s="137">
        <f>21300+1584+7020+11100+12375</f>
        <v>53379</v>
      </c>
      <c r="G42" s="137">
        <f>32026.75+9090.7+15425</f>
        <v>56542.45</v>
      </c>
      <c r="H42" s="191" t="s">
        <v>241</v>
      </c>
      <c r="I42" s="191" t="s">
        <v>241</v>
      </c>
      <c r="J42" s="137">
        <v>0</v>
      </c>
      <c r="K42" s="137">
        <v>0</v>
      </c>
      <c r="L42" s="137">
        <v>0</v>
      </c>
      <c r="M42" s="139">
        <v>0</v>
      </c>
      <c r="N42" s="194">
        <v>0</v>
      </c>
      <c r="O42" s="140">
        <f t="shared" ref="O42:O56" si="12">P42</f>
        <v>0</v>
      </c>
      <c r="P42" s="100">
        <v>0</v>
      </c>
      <c r="Q42" s="209" t="s">
        <v>241</v>
      </c>
      <c r="R42" s="194">
        <v>0</v>
      </c>
      <c r="S42" s="195">
        <v>0</v>
      </c>
      <c r="T42" s="104"/>
      <c r="U42" s="104"/>
      <c r="V42" s="104"/>
      <c r="W42" s="104"/>
      <c r="X42" s="104"/>
      <c r="Y42" s="104"/>
      <c r="Z42" s="104"/>
      <c r="AA42" s="104"/>
      <c r="AB42" s="104"/>
    </row>
    <row r="43" spans="1:28" s="106" customFormat="1" ht="23.15" customHeight="1">
      <c r="A43" s="211" t="s">
        <v>315</v>
      </c>
      <c r="B43" s="507" t="s">
        <v>316</v>
      </c>
      <c r="C43" s="500"/>
      <c r="D43" s="99">
        <f t="shared" si="2"/>
        <v>9960</v>
      </c>
      <c r="E43" s="99">
        <f t="shared" si="2"/>
        <v>0</v>
      </c>
      <c r="F43" s="137">
        <v>9960</v>
      </c>
      <c r="G43" s="137">
        <v>0</v>
      </c>
      <c r="H43" s="191" t="s">
        <v>241</v>
      </c>
      <c r="I43" s="191" t="s">
        <v>241</v>
      </c>
      <c r="J43" s="137">
        <v>0</v>
      </c>
      <c r="K43" s="137">
        <v>0</v>
      </c>
      <c r="L43" s="137">
        <v>0</v>
      </c>
      <c r="M43" s="139">
        <v>0</v>
      </c>
      <c r="N43" s="194">
        <v>0</v>
      </c>
      <c r="O43" s="140">
        <f t="shared" si="12"/>
        <v>0</v>
      </c>
      <c r="P43" s="100">
        <v>0</v>
      </c>
      <c r="Q43" s="209" t="s">
        <v>241</v>
      </c>
      <c r="R43" s="194">
        <v>0</v>
      </c>
      <c r="S43" s="195">
        <v>0</v>
      </c>
      <c r="T43" s="104"/>
      <c r="U43" s="104"/>
      <c r="V43" s="104"/>
      <c r="W43" s="104"/>
      <c r="X43" s="104"/>
      <c r="Y43" s="104"/>
      <c r="Z43" s="104"/>
      <c r="AA43" s="104"/>
      <c r="AB43" s="104"/>
    </row>
    <row r="44" spans="1:28" s="106" customFormat="1" ht="23.15" customHeight="1">
      <c r="A44" s="211" t="s">
        <v>317</v>
      </c>
      <c r="B44" s="513" t="s">
        <v>318</v>
      </c>
      <c r="C44" s="514"/>
      <c r="D44" s="99">
        <f t="shared" si="2"/>
        <v>117728.57999999999</v>
      </c>
      <c r="E44" s="99">
        <f t="shared" si="2"/>
        <v>121171.96</v>
      </c>
      <c r="F44" s="137">
        <f>63778.2+281.1+333+2034+3684+5780+6018.02+7505.26+8355+9960+10000</f>
        <v>117728.57999999999</v>
      </c>
      <c r="G44" s="137">
        <f>104481.96+16070+620</f>
        <v>121171.96</v>
      </c>
      <c r="H44" s="191" t="s">
        <v>241</v>
      </c>
      <c r="I44" s="191" t="s">
        <v>241</v>
      </c>
      <c r="J44" s="137">
        <v>0</v>
      </c>
      <c r="K44" s="137">
        <v>0</v>
      </c>
      <c r="L44" s="137">
        <v>0</v>
      </c>
      <c r="M44" s="139">
        <v>0</v>
      </c>
      <c r="N44" s="194">
        <v>0</v>
      </c>
      <c r="O44" s="140">
        <f t="shared" si="12"/>
        <v>0</v>
      </c>
      <c r="P44" s="100">
        <v>0</v>
      </c>
      <c r="Q44" s="209" t="s">
        <v>241</v>
      </c>
      <c r="R44" s="194">
        <v>0</v>
      </c>
      <c r="S44" s="195">
        <v>0</v>
      </c>
      <c r="T44" s="104"/>
      <c r="U44" s="104"/>
      <c r="V44" s="104"/>
      <c r="W44" s="104"/>
      <c r="X44" s="104"/>
      <c r="Y44" s="104"/>
      <c r="Z44" s="104"/>
      <c r="AA44" s="104"/>
      <c r="AB44" s="104"/>
    </row>
    <row r="45" spans="1:28" s="106" customFormat="1" ht="23.15" customHeight="1" thickBot="1">
      <c r="A45" s="211" t="s">
        <v>319</v>
      </c>
      <c r="B45" s="515" t="s">
        <v>320</v>
      </c>
      <c r="C45" s="516"/>
      <c r="D45" s="145">
        <f t="shared" si="2"/>
        <v>0</v>
      </c>
      <c r="E45" s="145">
        <f t="shared" si="2"/>
        <v>0</v>
      </c>
      <c r="F45" s="102">
        <v>0</v>
      </c>
      <c r="G45" s="102">
        <v>0</v>
      </c>
      <c r="H45" s="220" t="s">
        <v>241</v>
      </c>
      <c r="I45" s="220" t="s">
        <v>241</v>
      </c>
      <c r="J45" s="102">
        <v>0</v>
      </c>
      <c r="K45" s="102">
        <v>0</v>
      </c>
      <c r="L45" s="102">
        <v>0</v>
      </c>
      <c r="M45" s="147">
        <v>0</v>
      </c>
      <c r="N45" s="149">
        <v>0</v>
      </c>
      <c r="O45" s="177">
        <f t="shared" si="12"/>
        <v>0</v>
      </c>
      <c r="P45" s="102">
        <v>0</v>
      </c>
      <c r="Q45" s="221" t="s">
        <v>241</v>
      </c>
      <c r="R45" s="149">
        <v>0</v>
      </c>
      <c r="S45" s="150">
        <v>0</v>
      </c>
      <c r="T45" s="104"/>
      <c r="U45" s="104"/>
      <c r="V45" s="104"/>
      <c r="W45" s="104"/>
      <c r="X45" s="104"/>
      <c r="Y45" s="104"/>
      <c r="Z45" s="104"/>
      <c r="AA45" s="104"/>
      <c r="AB45" s="104"/>
    </row>
    <row r="46" spans="1:28" s="106" customFormat="1" ht="23.15" customHeight="1">
      <c r="A46" s="125" t="s">
        <v>321</v>
      </c>
      <c r="B46" s="517" t="s">
        <v>322</v>
      </c>
      <c r="C46" s="517"/>
      <c r="D46" s="181">
        <f t="shared" si="2"/>
        <v>31855.620000000003</v>
      </c>
      <c r="E46" s="181">
        <f t="shared" si="2"/>
        <v>57719.64</v>
      </c>
      <c r="F46" s="222">
        <f>12481.86+600+900+1374+3948+12551.76</f>
        <v>31855.620000000003</v>
      </c>
      <c r="G46" s="222">
        <f>39984.81+14834.83+1400+500+1000</f>
        <v>57719.64</v>
      </c>
      <c r="H46" s="184" t="s">
        <v>241</v>
      </c>
      <c r="I46" s="184" t="s">
        <v>241</v>
      </c>
      <c r="J46" s="222">
        <v>0</v>
      </c>
      <c r="K46" s="222">
        <v>0</v>
      </c>
      <c r="L46" s="222">
        <v>0</v>
      </c>
      <c r="M46" s="223">
        <v>0</v>
      </c>
      <c r="N46" s="188">
        <v>0</v>
      </c>
      <c r="O46" s="186">
        <f t="shared" si="12"/>
        <v>0</v>
      </c>
      <c r="P46" s="183">
        <v>0</v>
      </c>
      <c r="Q46" s="224" t="s">
        <v>241</v>
      </c>
      <c r="R46" s="188">
        <v>0</v>
      </c>
      <c r="S46" s="189">
        <v>0</v>
      </c>
      <c r="T46" s="104"/>
      <c r="U46" s="104"/>
      <c r="V46" s="104"/>
      <c r="W46" s="104"/>
      <c r="X46" s="104"/>
      <c r="Y46" s="104"/>
      <c r="Z46" s="104"/>
      <c r="AA46" s="104"/>
      <c r="AB46" s="104"/>
    </row>
    <row r="47" spans="1:28" s="106" customFormat="1" ht="23.15" customHeight="1">
      <c r="A47" s="125" t="s">
        <v>323</v>
      </c>
      <c r="B47" s="518" t="s">
        <v>324</v>
      </c>
      <c r="C47" s="518"/>
      <c r="D47" s="99">
        <f t="shared" si="2"/>
        <v>70553.39</v>
      </c>
      <c r="E47" s="99">
        <f t="shared" si="2"/>
        <v>56569.59</v>
      </c>
      <c r="F47" s="137">
        <f>44848.85+25704.54</f>
        <v>70553.39</v>
      </c>
      <c r="G47" s="137">
        <f>25236.09+31333.5</f>
        <v>56569.59</v>
      </c>
      <c r="H47" s="191" t="s">
        <v>241</v>
      </c>
      <c r="I47" s="191" t="s">
        <v>241</v>
      </c>
      <c r="J47" s="137">
        <v>0</v>
      </c>
      <c r="K47" s="137">
        <v>0</v>
      </c>
      <c r="L47" s="137">
        <v>0</v>
      </c>
      <c r="M47" s="139">
        <v>0</v>
      </c>
      <c r="N47" s="194">
        <v>0</v>
      </c>
      <c r="O47" s="140">
        <f t="shared" si="12"/>
        <v>0</v>
      </c>
      <c r="P47" s="100">
        <v>0</v>
      </c>
      <c r="Q47" s="209" t="s">
        <v>241</v>
      </c>
      <c r="R47" s="194">
        <v>0</v>
      </c>
      <c r="S47" s="195">
        <v>0</v>
      </c>
      <c r="T47" s="104"/>
      <c r="U47" s="104"/>
      <c r="V47" s="104"/>
      <c r="W47" s="104"/>
      <c r="X47" s="104"/>
      <c r="Y47" s="104"/>
      <c r="Z47" s="104"/>
      <c r="AA47" s="104"/>
      <c r="AB47" s="104"/>
    </row>
    <row r="48" spans="1:28" s="106" customFormat="1" ht="23.15" customHeight="1">
      <c r="A48" s="125" t="s">
        <v>325</v>
      </c>
      <c r="B48" s="519" t="s">
        <v>326</v>
      </c>
      <c r="C48" s="519"/>
      <c r="D48" s="99">
        <f t="shared" si="2"/>
        <v>7875</v>
      </c>
      <c r="E48" s="99">
        <f t="shared" si="2"/>
        <v>7785</v>
      </c>
      <c r="F48" s="137">
        <f>4065+1650+2160</f>
        <v>7875</v>
      </c>
      <c r="G48" s="137">
        <f>6285+1500</f>
        <v>7785</v>
      </c>
      <c r="H48" s="191" t="s">
        <v>241</v>
      </c>
      <c r="I48" s="191" t="s">
        <v>241</v>
      </c>
      <c r="J48" s="137">
        <v>0</v>
      </c>
      <c r="K48" s="137">
        <v>0</v>
      </c>
      <c r="L48" s="137">
        <v>0</v>
      </c>
      <c r="M48" s="139">
        <v>0</v>
      </c>
      <c r="N48" s="194">
        <v>0</v>
      </c>
      <c r="O48" s="140">
        <f t="shared" si="12"/>
        <v>0</v>
      </c>
      <c r="P48" s="100">
        <v>0</v>
      </c>
      <c r="Q48" s="209" t="s">
        <v>241</v>
      </c>
      <c r="R48" s="194">
        <v>0</v>
      </c>
      <c r="S48" s="195">
        <v>0</v>
      </c>
      <c r="T48" s="104"/>
      <c r="U48" s="104"/>
      <c r="V48" s="104"/>
      <c r="W48" s="104"/>
      <c r="X48" s="104"/>
      <c r="Y48" s="104"/>
      <c r="Z48" s="104"/>
      <c r="AA48" s="104"/>
      <c r="AB48" s="104"/>
    </row>
    <row r="49" spans="1:28" s="106" customFormat="1" ht="23.15" customHeight="1">
      <c r="A49" s="125" t="s">
        <v>327</v>
      </c>
      <c r="B49" s="519" t="s">
        <v>328</v>
      </c>
      <c r="C49" s="519"/>
      <c r="D49" s="99">
        <f t="shared" si="2"/>
        <v>0</v>
      </c>
      <c r="E49" s="99">
        <f t="shared" si="2"/>
        <v>0</v>
      </c>
      <c r="F49" s="137">
        <v>0</v>
      </c>
      <c r="G49" s="137">
        <v>0</v>
      </c>
      <c r="H49" s="191" t="s">
        <v>241</v>
      </c>
      <c r="I49" s="191" t="s">
        <v>241</v>
      </c>
      <c r="J49" s="137">
        <v>0</v>
      </c>
      <c r="K49" s="137">
        <v>0</v>
      </c>
      <c r="L49" s="137">
        <v>0</v>
      </c>
      <c r="M49" s="139">
        <v>0</v>
      </c>
      <c r="N49" s="194">
        <v>0</v>
      </c>
      <c r="O49" s="140">
        <f t="shared" si="12"/>
        <v>0</v>
      </c>
      <c r="P49" s="100">
        <v>0</v>
      </c>
      <c r="Q49" s="209" t="s">
        <v>241</v>
      </c>
      <c r="R49" s="194">
        <v>0</v>
      </c>
      <c r="S49" s="195">
        <v>0</v>
      </c>
      <c r="T49" s="104"/>
      <c r="U49" s="104"/>
      <c r="V49" s="104"/>
      <c r="W49" s="104"/>
      <c r="X49" s="104"/>
      <c r="Y49" s="104"/>
      <c r="Z49" s="104"/>
      <c r="AA49" s="104"/>
      <c r="AB49" s="104"/>
    </row>
    <row r="50" spans="1:28" s="106" customFormat="1" ht="23.15" customHeight="1">
      <c r="A50" s="125" t="s">
        <v>329</v>
      </c>
      <c r="B50" s="519" t="s">
        <v>330</v>
      </c>
      <c r="C50" s="519"/>
      <c r="D50" s="99">
        <f t="shared" si="2"/>
        <v>0</v>
      </c>
      <c r="E50" s="99">
        <f t="shared" si="2"/>
        <v>0</v>
      </c>
      <c r="F50" s="137">
        <v>0</v>
      </c>
      <c r="G50" s="137">
        <v>0</v>
      </c>
      <c r="H50" s="191" t="s">
        <v>241</v>
      </c>
      <c r="I50" s="191" t="s">
        <v>241</v>
      </c>
      <c r="J50" s="137">
        <v>0</v>
      </c>
      <c r="K50" s="137">
        <v>0</v>
      </c>
      <c r="L50" s="137">
        <v>0</v>
      </c>
      <c r="M50" s="139">
        <v>0</v>
      </c>
      <c r="N50" s="194">
        <v>0</v>
      </c>
      <c r="O50" s="140">
        <f t="shared" si="12"/>
        <v>0</v>
      </c>
      <c r="P50" s="100">
        <v>0</v>
      </c>
      <c r="Q50" s="209" t="s">
        <v>241</v>
      </c>
      <c r="R50" s="194">
        <v>0</v>
      </c>
      <c r="S50" s="195">
        <v>0</v>
      </c>
      <c r="T50" s="104"/>
      <c r="U50" s="104"/>
      <c r="V50" s="104"/>
      <c r="W50" s="104"/>
      <c r="X50" s="104"/>
      <c r="Y50" s="104"/>
      <c r="Z50" s="104"/>
      <c r="AA50" s="104"/>
      <c r="AB50" s="104"/>
    </row>
    <row r="51" spans="1:28" s="106" customFormat="1" ht="23.15" customHeight="1">
      <c r="A51" s="125" t="s">
        <v>331</v>
      </c>
      <c r="B51" s="519" t="s">
        <v>332</v>
      </c>
      <c r="C51" s="519"/>
      <c r="D51" s="99">
        <f t="shared" si="2"/>
        <v>12672.77</v>
      </c>
      <c r="E51" s="99">
        <f t="shared" si="2"/>
        <v>7997</v>
      </c>
      <c r="F51" s="137">
        <f>11247.57+367.2+1058</f>
        <v>12672.77</v>
      </c>
      <c r="G51" s="137">
        <f>1368.6+734.4+5894</f>
        <v>7997</v>
      </c>
      <c r="H51" s="191" t="s">
        <v>241</v>
      </c>
      <c r="I51" s="191" t="s">
        <v>241</v>
      </c>
      <c r="J51" s="137">
        <v>0</v>
      </c>
      <c r="K51" s="137">
        <v>0</v>
      </c>
      <c r="L51" s="137">
        <v>0</v>
      </c>
      <c r="M51" s="139">
        <v>0</v>
      </c>
      <c r="N51" s="194">
        <v>0</v>
      </c>
      <c r="O51" s="140">
        <f t="shared" si="12"/>
        <v>0</v>
      </c>
      <c r="P51" s="100">
        <v>0</v>
      </c>
      <c r="Q51" s="209" t="s">
        <v>241</v>
      </c>
      <c r="R51" s="194">
        <v>0</v>
      </c>
      <c r="S51" s="195">
        <v>0</v>
      </c>
      <c r="T51" s="104"/>
      <c r="U51" s="104"/>
      <c r="V51" s="104"/>
      <c r="W51" s="104"/>
      <c r="X51" s="104"/>
      <c r="Y51" s="104"/>
      <c r="Z51" s="104"/>
      <c r="AA51" s="104"/>
      <c r="AB51" s="104"/>
    </row>
    <row r="52" spans="1:28" s="106" customFormat="1" ht="23.15" customHeight="1">
      <c r="A52" s="125" t="s">
        <v>333</v>
      </c>
      <c r="B52" s="518" t="s">
        <v>334</v>
      </c>
      <c r="C52" s="518"/>
      <c r="D52" s="99">
        <f t="shared" si="2"/>
        <v>329370.19999999995</v>
      </c>
      <c r="E52" s="99">
        <f t="shared" si="2"/>
        <v>271948.41000000003</v>
      </c>
      <c r="F52" s="137">
        <f>196997.03+700+990+1489.56+2400+2544.11+2690.9+5500+5519.08+8000+12000+16208.1+17196.42+24500+32635</f>
        <v>329370.19999999995</v>
      </c>
      <c r="G52" s="137">
        <f>170154.73+8400+17600+1100+8010+21000+2000+12000+4800+7045.48+282.88+890+11220+5197.49</f>
        <v>269700.58</v>
      </c>
      <c r="H52" s="137">
        <v>0</v>
      </c>
      <c r="I52" s="137">
        <v>0</v>
      </c>
      <c r="J52" s="137">
        <v>0</v>
      </c>
      <c r="K52" s="137">
        <v>0</v>
      </c>
      <c r="L52" s="137">
        <v>0</v>
      </c>
      <c r="M52" s="139">
        <v>0</v>
      </c>
      <c r="N52" s="194">
        <v>0</v>
      </c>
      <c r="O52" s="140">
        <f t="shared" si="12"/>
        <v>0</v>
      </c>
      <c r="P52" s="100">
        <v>0</v>
      </c>
      <c r="Q52" s="209" t="s">
        <v>241</v>
      </c>
      <c r="R52" s="194">
        <v>0</v>
      </c>
      <c r="S52" s="195">
        <v>2247.83</v>
      </c>
      <c r="T52" s="104"/>
      <c r="U52" s="104"/>
      <c r="V52" s="104"/>
      <c r="W52" s="104"/>
      <c r="X52" s="104"/>
      <c r="Y52" s="104"/>
      <c r="Z52" s="104"/>
      <c r="AA52" s="104"/>
      <c r="AB52" s="104"/>
    </row>
    <row r="53" spans="1:28" s="106" customFormat="1" ht="23.15" customHeight="1">
      <c r="A53" s="125" t="s">
        <v>335</v>
      </c>
      <c r="B53" s="505" t="s">
        <v>336</v>
      </c>
      <c r="C53" s="505"/>
      <c r="D53" s="126">
        <f t="shared" si="2"/>
        <v>0</v>
      </c>
      <c r="E53" s="126">
        <f t="shared" si="2"/>
        <v>5701.73</v>
      </c>
      <c r="F53" s="191" t="s">
        <v>241</v>
      </c>
      <c r="G53" s="191" t="s">
        <v>241</v>
      </c>
      <c r="H53" s="191" t="s">
        <v>241</v>
      </c>
      <c r="I53" s="191" t="s">
        <v>241</v>
      </c>
      <c r="J53" s="137">
        <v>0</v>
      </c>
      <c r="K53" s="137">
        <v>0</v>
      </c>
      <c r="L53" s="137">
        <v>0</v>
      </c>
      <c r="M53" s="139">
        <v>0</v>
      </c>
      <c r="N53" s="194">
        <v>0</v>
      </c>
      <c r="O53" s="140">
        <f t="shared" si="12"/>
        <v>0</v>
      </c>
      <c r="P53" s="100">
        <v>0</v>
      </c>
      <c r="Q53" s="209" t="s">
        <v>241</v>
      </c>
      <c r="R53" s="194">
        <v>0</v>
      </c>
      <c r="S53" s="195">
        <v>5701.73</v>
      </c>
      <c r="T53" s="104"/>
      <c r="U53" s="104"/>
      <c r="V53" s="104"/>
      <c r="W53" s="104"/>
      <c r="X53" s="104"/>
      <c r="Y53" s="104"/>
      <c r="Z53" s="104"/>
      <c r="AA53" s="104"/>
      <c r="AB53" s="104"/>
    </row>
    <row r="54" spans="1:28" s="106" customFormat="1" ht="23.15" customHeight="1">
      <c r="A54" s="125" t="s">
        <v>337</v>
      </c>
      <c r="B54" s="505" t="s">
        <v>338</v>
      </c>
      <c r="C54" s="505"/>
      <c r="D54" s="126">
        <f t="shared" si="2"/>
        <v>2378</v>
      </c>
      <c r="E54" s="126">
        <f t="shared" si="2"/>
        <v>1485</v>
      </c>
      <c r="F54" s="191" t="s">
        <v>241</v>
      </c>
      <c r="G54" s="191" t="s">
        <v>241</v>
      </c>
      <c r="H54" s="191" t="s">
        <v>241</v>
      </c>
      <c r="I54" s="191" t="s">
        <v>241</v>
      </c>
      <c r="J54" s="137">
        <v>0</v>
      </c>
      <c r="K54" s="137">
        <v>0</v>
      </c>
      <c r="L54" s="137">
        <v>0</v>
      </c>
      <c r="M54" s="139">
        <v>0</v>
      </c>
      <c r="N54" s="194">
        <v>0</v>
      </c>
      <c r="O54" s="140">
        <f t="shared" si="12"/>
        <v>0</v>
      </c>
      <c r="P54" s="100">
        <v>0</v>
      </c>
      <c r="Q54" s="209" t="s">
        <v>241</v>
      </c>
      <c r="R54" s="195">
        <f>1330.5+1047.5</f>
        <v>2378</v>
      </c>
      <c r="S54" s="195">
        <f>940.5+544.5</f>
        <v>1485</v>
      </c>
      <c r="T54" s="104"/>
      <c r="U54" s="104"/>
      <c r="V54" s="104"/>
      <c r="W54" s="104"/>
      <c r="X54" s="104"/>
      <c r="Y54" s="104"/>
      <c r="Z54" s="104"/>
      <c r="AA54" s="104"/>
      <c r="AB54" s="104"/>
    </row>
    <row r="55" spans="1:28" s="106" customFormat="1" ht="33" customHeight="1">
      <c r="A55" s="125" t="s">
        <v>339</v>
      </c>
      <c r="B55" s="511" t="s">
        <v>340</v>
      </c>
      <c r="C55" s="512"/>
      <c r="D55" s="99">
        <f>SUM(F55,J55,N55,R55,L55)</f>
        <v>0</v>
      </c>
      <c r="E55" s="99">
        <f>SUM(G55,K55,O55,S55,M55)</f>
        <v>0</v>
      </c>
      <c r="F55" s="137">
        <v>0</v>
      </c>
      <c r="G55" s="137">
        <v>0</v>
      </c>
      <c r="H55" s="191" t="s">
        <v>241</v>
      </c>
      <c r="I55" s="191" t="s">
        <v>241</v>
      </c>
      <c r="J55" s="191" t="s">
        <v>241</v>
      </c>
      <c r="K55" s="191" t="s">
        <v>241</v>
      </c>
      <c r="L55" s="191" t="s">
        <v>241</v>
      </c>
      <c r="M55" s="219" t="s">
        <v>241</v>
      </c>
      <c r="N55" s="194">
        <v>0</v>
      </c>
      <c r="O55" s="140">
        <f t="shared" si="12"/>
        <v>0</v>
      </c>
      <c r="P55" s="100">
        <v>0</v>
      </c>
      <c r="Q55" s="209" t="s">
        <v>241</v>
      </c>
      <c r="R55" s="195">
        <v>0</v>
      </c>
      <c r="S55" s="195">
        <v>0</v>
      </c>
      <c r="T55" s="104"/>
      <c r="U55" s="104"/>
      <c r="V55" s="104"/>
      <c r="W55" s="104"/>
      <c r="X55" s="104"/>
      <c r="Y55" s="104"/>
      <c r="Z55" s="104"/>
      <c r="AA55" s="104"/>
      <c r="AB55" s="104"/>
    </row>
    <row r="56" spans="1:28" s="229" customFormat="1" ht="23.15" customHeight="1" thickBot="1">
      <c r="A56" s="125" t="s">
        <v>341</v>
      </c>
      <c r="B56" s="496" t="s">
        <v>40</v>
      </c>
      <c r="C56" s="496"/>
      <c r="D56" s="145">
        <f t="shared" si="2"/>
        <v>48739.82</v>
      </c>
      <c r="E56" s="145">
        <f t="shared" si="2"/>
        <v>9036.7800000000007</v>
      </c>
      <c r="F56" s="102">
        <v>0</v>
      </c>
      <c r="G56" s="102">
        <v>0</v>
      </c>
      <c r="H56" s="102">
        <v>0</v>
      </c>
      <c r="I56" s="225">
        <v>0</v>
      </c>
      <c r="J56" s="102">
        <v>0</v>
      </c>
      <c r="K56" s="102">
        <v>0</v>
      </c>
      <c r="L56" s="102">
        <v>0</v>
      </c>
      <c r="M56" s="147">
        <v>0</v>
      </c>
      <c r="N56" s="137">
        <f>29830+17898</f>
        <v>47728</v>
      </c>
      <c r="O56" s="226">
        <f t="shared" si="12"/>
        <v>0</v>
      </c>
      <c r="P56" s="137">
        <v>0</v>
      </c>
      <c r="Q56" s="227" t="s">
        <v>241</v>
      </c>
      <c r="R56" s="143">
        <f>364.39+125.15+10549.62+3804.8+522.28-14354.42</f>
        <v>1011.8199999999997</v>
      </c>
      <c r="S56" s="143">
        <f>5312.5+3724.28</f>
        <v>9036.7800000000007</v>
      </c>
      <c r="T56" s="228"/>
      <c r="U56" s="228"/>
      <c r="V56" s="228"/>
      <c r="W56" s="228"/>
      <c r="X56" s="228"/>
      <c r="Y56" s="228"/>
      <c r="Z56" s="228"/>
      <c r="AA56" s="228"/>
      <c r="AB56" s="228"/>
    </row>
    <row r="57" spans="1:28" s="106" customFormat="1" ht="23.15" customHeight="1">
      <c r="A57" s="230" t="s">
        <v>342</v>
      </c>
      <c r="B57" s="520" t="s">
        <v>343</v>
      </c>
      <c r="C57" s="520"/>
      <c r="D57" s="161">
        <f t="shared" si="2"/>
        <v>1001176.7500000001</v>
      </c>
      <c r="E57" s="161">
        <f t="shared" si="2"/>
        <v>1360980.1800000002</v>
      </c>
      <c r="F57" s="161">
        <f>SUM(F58:F60)</f>
        <v>274497.03000000003</v>
      </c>
      <c r="G57" s="161">
        <f t="shared" ref="G57:S57" si="13">SUM(G58:G60)</f>
        <v>554599.94000000006</v>
      </c>
      <c r="H57" s="161">
        <f t="shared" si="13"/>
        <v>0</v>
      </c>
      <c r="I57" s="161">
        <f t="shared" si="13"/>
        <v>0</v>
      </c>
      <c r="J57" s="161">
        <f t="shared" si="13"/>
        <v>0</v>
      </c>
      <c r="K57" s="161">
        <f t="shared" si="13"/>
        <v>0</v>
      </c>
      <c r="L57" s="161">
        <f>SUM(L58:L60)</f>
        <v>0</v>
      </c>
      <c r="M57" s="162">
        <f>SUM(M58:M60)</f>
        <v>0</v>
      </c>
      <c r="N57" s="163">
        <f t="shared" si="13"/>
        <v>726679.72000000009</v>
      </c>
      <c r="O57" s="161">
        <f t="shared" si="13"/>
        <v>806380.24</v>
      </c>
      <c r="P57" s="161">
        <f>SUM(P58:P60)</f>
        <v>806380.24</v>
      </c>
      <c r="Q57" s="216" t="s">
        <v>241</v>
      </c>
      <c r="R57" s="163">
        <f t="shared" si="13"/>
        <v>0</v>
      </c>
      <c r="S57" s="208">
        <f t="shared" si="13"/>
        <v>0</v>
      </c>
      <c r="T57" s="104"/>
      <c r="U57" s="104"/>
      <c r="V57" s="104"/>
      <c r="W57" s="104"/>
      <c r="X57" s="104"/>
      <c r="Y57" s="104"/>
      <c r="Z57" s="104"/>
      <c r="AA57" s="104"/>
      <c r="AB57" s="104"/>
    </row>
    <row r="58" spans="1:28" s="106" customFormat="1" ht="23.15" customHeight="1">
      <c r="A58" s="231" t="s">
        <v>344</v>
      </c>
      <c r="B58" s="518" t="s">
        <v>345</v>
      </c>
      <c r="C58" s="518"/>
      <c r="D58" s="99">
        <f t="shared" si="2"/>
        <v>804142.45000000007</v>
      </c>
      <c r="E58" s="99">
        <f t="shared" si="2"/>
        <v>1198119.2000000002</v>
      </c>
      <c r="F58" s="137">
        <f>87202.38+56187.02</f>
        <v>143389.4</v>
      </c>
      <c r="G58" s="137">
        <f>360424.83+167469.58</f>
        <v>527894.41</v>
      </c>
      <c r="H58" s="137">
        <v>0</v>
      </c>
      <c r="I58" s="137">
        <v>0</v>
      </c>
      <c r="J58" s="137">
        <v>0</v>
      </c>
      <c r="K58" s="137">
        <v>0</v>
      </c>
      <c r="L58" s="137">
        <v>0</v>
      </c>
      <c r="M58" s="139">
        <v>0</v>
      </c>
      <c r="N58" s="137">
        <f>404048.28+43411.47+213293.3</f>
        <v>660753.05000000005</v>
      </c>
      <c r="O58" s="140">
        <f>P58</f>
        <v>670224.79</v>
      </c>
      <c r="P58" s="137">
        <f>461306.56+208918.23</f>
        <v>670224.79</v>
      </c>
      <c r="Q58" s="209" t="s">
        <v>241</v>
      </c>
      <c r="R58" s="194">
        <v>0</v>
      </c>
      <c r="S58" s="195">
        <v>0</v>
      </c>
      <c r="T58" s="104"/>
      <c r="U58" s="104"/>
      <c r="V58" s="104"/>
      <c r="W58" s="104"/>
      <c r="X58" s="104"/>
      <c r="Y58" s="104"/>
      <c r="Z58" s="104"/>
      <c r="AA58" s="104"/>
      <c r="AB58" s="104"/>
    </row>
    <row r="59" spans="1:28" s="106" customFormat="1" ht="37.4" customHeight="1">
      <c r="A59" s="231" t="s">
        <v>346</v>
      </c>
      <c r="B59" s="518" t="s">
        <v>347</v>
      </c>
      <c r="C59" s="518"/>
      <c r="D59" s="99">
        <f t="shared" si="2"/>
        <v>197034.3</v>
      </c>
      <c r="E59" s="99">
        <f t="shared" si="2"/>
        <v>162860.98000000001</v>
      </c>
      <c r="F59" s="137">
        <f>53793.66+77126.47+187.5</f>
        <v>131107.63</v>
      </c>
      <c r="G59" s="137">
        <f>9659.53+17046</f>
        <v>26705.53</v>
      </c>
      <c r="H59" s="137">
        <v>0</v>
      </c>
      <c r="I59" s="137">
        <v>0</v>
      </c>
      <c r="J59" s="137">
        <v>0</v>
      </c>
      <c r="K59" s="137">
        <v>0</v>
      </c>
      <c r="L59" s="137">
        <v>0</v>
      </c>
      <c r="M59" s="139">
        <v>0</v>
      </c>
      <c r="N59" s="137">
        <f>40973.26+8145.16+16808.25</f>
        <v>65926.67</v>
      </c>
      <c r="O59" s="140">
        <f>P59</f>
        <v>136155.45000000001</v>
      </c>
      <c r="P59" s="137">
        <f>92876.61+43278.84</f>
        <v>136155.45000000001</v>
      </c>
      <c r="Q59" s="209" t="s">
        <v>241</v>
      </c>
      <c r="R59" s="194">
        <v>0</v>
      </c>
      <c r="S59" s="195">
        <v>0</v>
      </c>
      <c r="T59" s="104"/>
      <c r="U59" s="104"/>
      <c r="V59" s="104"/>
      <c r="W59" s="104"/>
      <c r="X59" s="104"/>
      <c r="Y59" s="104"/>
      <c r="Z59" s="104"/>
      <c r="AA59" s="104"/>
      <c r="AB59" s="104"/>
    </row>
    <row r="60" spans="1:28" s="106" customFormat="1" ht="23.15" customHeight="1" thickBot="1">
      <c r="A60" s="233" t="s">
        <v>348</v>
      </c>
      <c r="B60" s="521" t="s">
        <v>349</v>
      </c>
      <c r="C60" s="521"/>
      <c r="D60" s="145">
        <f t="shared" si="2"/>
        <v>0</v>
      </c>
      <c r="E60" s="145">
        <f t="shared" si="2"/>
        <v>0</v>
      </c>
      <c r="F60" s="102">
        <v>0</v>
      </c>
      <c r="G60" s="102">
        <v>0</v>
      </c>
      <c r="H60" s="220" t="s">
        <v>241</v>
      </c>
      <c r="I60" s="220" t="s">
        <v>241</v>
      </c>
      <c r="J60" s="102">
        <v>0</v>
      </c>
      <c r="K60" s="102">
        <v>0</v>
      </c>
      <c r="L60" s="102">
        <v>0</v>
      </c>
      <c r="M60" s="147">
        <v>0</v>
      </c>
      <c r="N60" s="149">
        <v>0</v>
      </c>
      <c r="O60" s="177">
        <f>P60</f>
        <v>0</v>
      </c>
      <c r="P60" s="102">
        <v>0</v>
      </c>
      <c r="Q60" s="221" t="s">
        <v>241</v>
      </c>
      <c r="R60" s="149">
        <v>0</v>
      </c>
      <c r="S60" s="150">
        <v>0</v>
      </c>
      <c r="T60" s="104"/>
      <c r="U60" s="104"/>
      <c r="V60" s="104"/>
      <c r="W60" s="104"/>
      <c r="X60" s="104"/>
      <c r="Y60" s="104"/>
      <c r="Z60" s="104"/>
      <c r="AA60" s="104"/>
      <c r="AB60" s="104"/>
    </row>
    <row r="61" spans="1:28" s="106" customFormat="1" ht="23.15" customHeight="1" thickBot="1">
      <c r="A61" s="234" t="s">
        <v>350</v>
      </c>
      <c r="B61" s="522" t="s">
        <v>351</v>
      </c>
      <c r="C61" s="522"/>
      <c r="D61" s="235">
        <v>0</v>
      </c>
      <c r="E61" s="236">
        <v>0</v>
      </c>
      <c r="F61" s="237" t="s">
        <v>241</v>
      </c>
      <c r="G61" s="237" t="s">
        <v>241</v>
      </c>
      <c r="H61" s="237" t="s">
        <v>241</v>
      </c>
      <c r="I61" s="237" t="s">
        <v>241</v>
      </c>
      <c r="J61" s="237" t="s">
        <v>241</v>
      </c>
      <c r="K61" s="237" t="s">
        <v>241</v>
      </c>
      <c r="L61" s="237" t="s">
        <v>241</v>
      </c>
      <c r="M61" s="237" t="s">
        <v>241</v>
      </c>
      <c r="N61" s="237" t="s">
        <v>241</v>
      </c>
      <c r="O61" s="237" t="s">
        <v>241</v>
      </c>
      <c r="P61" s="237" t="s">
        <v>241</v>
      </c>
      <c r="Q61" s="237" t="s">
        <v>241</v>
      </c>
      <c r="R61" s="237" t="s">
        <v>241</v>
      </c>
      <c r="S61" s="237" t="s">
        <v>241</v>
      </c>
      <c r="T61" s="104"/>
      <c r="U61" s="104"/>
      <c r="V61" s="104"/>
      <c r="W61" s="104"/>
      <c r="X61" s="104"/>
      <c r="Y61" s="104"/>
      <c r="Z61" s="104"/>
      <c r="AA61" s="104"/>
      <c r="AB61" s="104"/>
    </row>
    <row r="62" spans="1:28" s="106" customFormat="1" ht="23.15" customHeight="1">
      <c r="A62" s="45" t="s">
        <v>352</v>
      </c>
      <c r="B62" s="238"/>
      <c r="C62" s="238"/>
      <c r="D62" s="218"/>
      <c r="E62" s="218"/>
      <c r="F62" s="237"/>
      <c r="G62" s="237"/>
      <c r="H62" s="237"/>
      <c r="I62" s="237"/>
      <c r="J62" s="237"/>
      <c r="K62" s="237"/>
      <c r="L62" s="237"/>
      <c r="M62" s="237"/>
      <c r="N62" s="237"/>
      <c r="O62" s="237"/>
      <c r="P62" s="237"/>
      <c r="Q62" s="237"/>
      <c r="R62" s="237"/>
      <c r="S62" s="237"/>
      <c r="T62" s="104"/>
      <c r="U62" s="104"/>
      <c r="V62" s="104"/>
      <c r="W62" s="104"/>
      <c r="X62" s="104"/>
      <c r="Y62" s="104"/>
      <c r="Z62" s="104"/>
      <c r="AA62" s="104"/>
      <c r="AB62" s="104"/>
    </row>
    <row r="63" spans="1:28" s="106" customFormat="1" ht="23.15" customHeight="1">
      <c r="A63" s="45" t="s">
        <v>353</v>
      </c>
      <c r="B63" s="238"/>
      <c r="C63" s="238"/>
      <c r="D63" s="218"/>
      <c r="E63" s="218"/>
      <c r="F63" s="232"/>
      <c r="G63" s="232"/>
      <c r="H63" s="232"/>
      <c r="I63" s="232"/>
      <c r="J63" s="232"/>
      <c r="K63" s="232"/>
      <c r="L63" s="232"/>
      <c r="M63" s="232"/>
      <c r="N63" s="232"/>
      <c r="O63" s="232"/>
      <c r="P63" s="232"/>
      <c r="Q63" s="232"/>
      <c r="R63" s="232"/>
      <c r="S63" s="232"/>
      <c r="T63" s="104"/>
      <c r="U63" s="104"/>
      <c r="V63" s="104"/>
      <c r="W63" s="104"/>
      <c r="X63" s="104"/>
      <c r="Y63" s="104"/>
      <c r="Z63" s="104"/>
      <c r="AA63" s="104"/>
      <c r="AB63" s="104"/>
    </row>
    <row r="64" spans="1:28" ht="24.65" customHeight="1" thickBot="1">
      <c r="A64" s="523" t="s">
        <v>354</v>
      </c>
      <c r="B64" s="523"/>
      <c r="C64" s="523"/>
      <c r="D64" s="523"/>
      <c r="E64" s="239"/>
      <c r="F64" s="239"/>
      <c r="G64" s="239"/>
      <c r="H64" s="239"/>
      <c r="K64" s="95"/>
      <c r="L64" s="95"/>
      <c r="M64" s="95"/>
      <c r="N64" s="95"/>
      <c r="O64" s="240"/>
      <c r="P64" s="240"/>
      <c r="Q64" s="240"/>
      <c r="R64" s="240"/>
      <c r="S64" s="241"/>
    </row>
    <row r="65" spans="1:28" ht="43.4" customHeight="1">
      <c r="A65" s="48" t="s">
        <v>355</v>
      </c>
      <c r="B65" s="524" t="s">
        <v>356</v>
      </c>
      <c r="C65" s="524"/>
      <c r="D65" s="524"/>
      <c r="E65" s="242" t="s">
        <v>164</v>
      </c>
      <c r="F65" s="50" t="s">
        <v>165</v>
      </c>
      <c r="G65" s="242" t="s">
        <v>166</v>
      </c>
      <c r="H65" s="51" t="s">
        <v>165</v>
      </c>
      <c r="I65" s="243"/>
      <c r="J65" s="244"/>
      <c r="K65" s="47"/>
      <c r="L65" s="47"/>
      <c r="M65" s="47"/>
    </row>
    <row r="66" spans="1:28" ht="17.149999999999999" customHeight="1">
      <c r="A66" s="52" t="s">
        <v>167</v>
      </c>
      <c r="B66" s="525">
        <v>2</v>
      </c>
      <c r="C66" s="525"/>
      <c r="D66" s="525"/>
      <c r="E66" s="245">
        <v>3</v>
      </c>
      <c r="F66" s="246">
        <v>4</v>
      </c>
      <c r="G66" s="245">
        <v>5</v>
      </c>
      <c r="H66" s="247">
        <v>6</v>
      </c>
      <c r="I66" s="243"/>
      <c r="J66" s="244"/>
      <c r="K66" s="47"/>
      <c r="L66" s="47"/>
      <c r="M66" s="47"/>
    </row>
    <row r="67" spans="1:28" ht="23.9" customHeight="1">
      <c r="A67" s="248" t="s">
        <v>357</v>
      </c>
      <c r="B67" s="518" t="s">
        <v>358</v>
      </c>
      <c r="C67" s="518"/>
      <c r="D67" s="518"/>
      <c r="E67" s="99">
        <f>E68+E69+E70+E72+E73+E71</f>
        <v>63408663.240000002</v>
      </c>
      <c r="F67" s="99">
        <f t="shared" ref="F67:F73" si="14">E67/$E$67</f>
        <v>1</v>
      </c>
      <c r="G67" s="99">
        <f>G68+G69+G70+G72+G73+G71</f>
        <v>64284066.359999999</v>
      </c>
      <c r="H67" s="249">
        <f t="shared" ref="H67:H73" si="15">G67/$G$67</f>
        <v>1</v>
      </c>
      <c r="I67" s="250"/>
      <c r="J67" s="251"/>
      <c r="K67" s="47"/>
      <c r="L67" s="47"/>
      <c r="M67" s="47"/>
    </row>
    <row r="68" spans="1:28" ht="23.9" customHeight="1">
      <c r="A68" s="248" t="s">
        <v>359</v>
      </c>
      <c r="B68" s="518" t="s">
        <v>360</v>
      </c>
      <c r="C68" s="518"/>
      <c r="D68" s="518"/>
      <c r="E68" s="99">
        <f>D10</f>
        <v>15782675.520000001</v>
      </c>
      <c r="F68" s="99">
        <f t="shared" si="14"/>
        <v>0.24890408839345848</v>
      </c>
      <c r="G68" s="99">
        <f>E10</f>
        <v>13166642.780000001</v>
      </c>
      <c r="H68" s="249">
        <f t="shared" si="15"/>
        <v>0.20481969367440001</v>
      </c>
      <c r="I68" s="250"/>
      <c r="J68" s="251"/>
      <c r="K68" s="47"/>
      <c r="L68" s="47"/>
      <c r="M68" s="47"/>
    </row>
    <row r="69" spans="1:28" ht="23.9" customHeight="1">
      <c r="A69" s="248" t="s">
        <v>361</v>
      </c>
      <c r="B69" s="518" t="s">
        <v>362</v>
      </c>
      <c r="C69" s="518"/>
      <c r="D69" s="518"/>
      <c r="E69" s="99">
        <f>D7</f>
        <v>36422141.289999999</v>
      </c>
      <c r="F69" s="99">
        <f t="shared" si="14"/>
        <v>0.57440323496717194</v>
      </c>
      <c r="G69" s="99">
        <f>E7</f>
        <v>39039775.119999997</v>
      </c>
      <c r="H69" s="249">
        <f t="shared" si="15"/>
        <v>0.60730095855124744</v>
      </c>
      <c r="I69" s="250"/>
      <c r="J69" s="251"/>
      <c r="K69" s="47"/>
      <c r="L69" s="47"/>
      <c r="M69" s="47"/>
    </row>
    <row r="70" spans="1:28" ht="23.9" customHeight="1">
      <c r="A70" s="248" t="s">
        <v>363</v>
      </c>
      <c r="B70" s="518" t="s">
        <v>364</v>
      </c>
      <c r="C70" s="518"/>
      <c r="D70" s="518"/>
      <c r="E70" s="99">
        <f>D8</f>
        <v>7954053.2499999991</v>
      </c>
      <c r="F70" s="99">
        <f t="shared" si="14"/>
        <v>0.12544111235863989</v>
      </c>
      <c r="G70" s="99">
        <f>E8</f>
        <v>8389429.25</v>
      </c>
      <c r="H70" s="249">
        <f t="shared" si="15"/>
        <v>0.13050557820997186</v>
      </c>
      <c r="I70" s="250"/>
      <c r="J70" s="251"/>
      <c r="K70" s="47"/>
      <c r="L70" s="47"/>
      <c r="M70" s="47"/>
    </row>
    <row r="71" spans="1:28" ht="23.9" customHeight="1">
      <c r="A71" s="248" t="s">
        <v>365</v>
      </c>
      <c r="B71" s="518" t="str">
        <f>B9</f>
        <v>Соціальне забезпечення (у тому пільгові пенсії)</v>
      </c>
      <c r="C71" s="518"/>
      <c r="D71" s="518"/>
      <c r="E71" s="99">
        <f>D9</f>
        <v>1482837.35</v>
      </c>
      <c r="F71" s="99">
        <f t="shared" si="14"/>
        <v>2.3385406255727274E-2</v>
      </c>
      <c r="G71" s="99">
        <f>E9</f>
        <v>1691798.29</v>
      </c>
      <c r="H71" s="249">
        <f t="shared" si="15"/>
        <v>2.6317536923157393E-2</v>
      </c>
      <c r="I71" s="46"/>
      <c r="J71" s="252"/>
      <c r="K71" s="47"/>
      <c r="L71" s="47"/>
      <c r="M71" s="47"/>
    </row>
    <row r="72" spans="1:28" ht="23.9" customHeight="1">
      <c r="A72" s="248" t="s">
        <v>366</v>
      </c>
      <c r="B72" s="518" t="s">
        <v>367</v>
      </c>
      <c r="C72" s="518"/>
      <c r="D72" s="518"/>
      <c r="E72" s="99">
        <f>D57</f>
        <v>1001176.7500000001</v>
      </c>
      <c r="F72" s="99">
        <f t="shared" si="14"/>
        <v>1.5789273875883084E-2</v>
      </c>
      <c r="G72" s="99">
        <f>E57</f>
        <v>1360980.1800000002</v>
      </c>
      <c r="H72" s="249">
        <f t="shared" si="15"/>
        <v>2.1171345514739467E-2</v>
      </c>
      <c r="I72" s="46"/>
      <c r="J72" s="252"/>
      <c r="K72" s="47"/>
      <c r="L72" s="47"/>
      <c r="M72" s="47"/>
      <c r="T72" s="41"/>
      <c r="U72" s="41"/>
      <c r="V72" s="41"/>
      <c r="W72" s="41"/>
      <c r="X72" s="41"/>
      <c r="Y72" s="41"/>
      <c r="Z72" s="41"/>
      <c r="AA72" s="41"/>
      <c r="AB72" s="41"/>
    </row>
    <row r="73" spans="1:28" ht="23.9" customHeight="1" thickBot="1">
      <c r="A73" s="253" t="s">
        <v>368</v>
      </c>
      <c r="B73" s="521" t="s">
        <v>369</v>
      </c>
      <c r="C73" s="521"/>
      <c r="D73" s="521"/>
      <c r="E73" s="145">
        <f>D35</f>
        <v>765779.08</v>
      </c>
      <c r="F73" s="145">
        <f t="shared" si="14"/>
        <v>1.2076884149119305E-2</v>
      </c>
      <c r="G73" s="145">
        <f>E35</f>
        <v>635440.74000000011</v>
      </c>
      <c r="H73" s="254">
        <f t="shared" si="15"/>
        <v>9.8848871264838895E-3</v>
      </c>
      <c r="I73" s="250"/>
      <c r="J73" s="251"/>
      <c r="K73" s="47"/>
      <c r="L73" s="47"/>
      <c r="M73" s="47"/>
      <c r="T73" s="41"/>
      <c r="U73" s="41"/>
      <c r="V73" s="41"/>
      <c r="W73" s="41"/>
      <c r="X73" s="41"/>
      <c r="Y73" s="41"/>
      <c r="Z73" s="41"/>
      <c r="AA73" s="41"/>
      <c r="AB73" s="41"/>
    </row>
    <row r="74" spans="1:28" s="40" customFormat="1">
      <c r="A74" s="526"/>
      <c r="B74" s="526"/>
      <c r="C74" s="526"/>
      <c r="D74" s="526"/>
      <c r="E74" s="526"/>
      <c r="F74" s="526"/>
      <c r="G74" s="526"/>
      <c r="H74" s="526"/>
      <c r="I74" s="526"/>
      <c r="J74" s="526"/>
      <c r="K74" s="526"/>
      <c r="L74" s="526"/>
      <c r="M74" s="526"/>
      <c r="N74" s="526"/>
      <c r="O74" s="526"/>
      <c r="P74" s="526"/>
      <c r="Q74" s="526"/>
      <c r="R74" s="526"/>
      <c r="S74" s="526"/>
    </row>
    <row r="75" spans="1:28" s="40" customFormat="1">
      <c r="A75" s="526"/>
      <c r="B75" s="526"/>
      <c r="C75" s="526"/>
      <c r="D75" s="526"/>
      <c r="E75" s="526"/>
      <c r="F75" s="526"/>
      <c r="G75" s="526"/>
      <c r="H75" s="526"/>
      <c r="I75" s="526"/>
      <c r="J75" s="526"/>
      <c r="K75" s="526"/>
      <c r="L75" s="526"/>
      <c r="M75" s="526"/>
      <c r="N75" s="526"/>
      <c r="O75" s="526"/>
      <c r="P75" s="526"/>
      <c r="Q75" s="526"/>
      <c r="R75" s="526"/>
      <c r="S75" s="526"/>
    </row>
    <row r="76" spans="1:28" s="40" customFormat="1">
      <c r="A76" s="526"/>
      <c r="B76" s="526"/>
      <c r="C76" s="526"/>
      <c r="D76" s="526"/>
      <c r="E76" s="526"/>
      <c r="F76" s="526"/>
      <c r="G76" s="526"/>
      <c r="H76" s="526"/>
      <c r="I76" s="526"/>
      <c r="J76" s="526"/>
      <c r="K76" s="526"/>
      <c r="L76" s="526"/>
      <c r="M76" s="526"/>
      <c r="N76" s="526"/>
      <c r="O76" s="526"/>
      <c r="P76" s="526"/>
      <c r="Q76" s="526"/>
      <c r="R76" s="526"/>
      <c r="S76" s="526"/>
    </row>
    <row r="77" spans="1:28" s="40" customFormat="1">
      <c r="A77" s="526"/>
      <c r="B77" s="526"/>
      <c r="C77" s="526"/>
      <c r="D77" s="526"/>
      <c r="E77" s="526"/>
      <c r="F77" s="526"/>
      <c r="G77" s="526"/>
      <c r="H77" s="526"/>
      <c r="I77" s="526"/>
      <c r="J77" s="526"/>
      <c r="K77" s="526"/>
      <c r="L77" s="526"/>
      <c r="M77" s="526"/>
      <c r="N77" s="526"/>
      <c r="O77" s="526"/>
      <c r="P77" s="526"/>
      <c r="Q77" s="526"/>
      <c r="R77" s="526"/>
      <c r="S77" s="526"/>
    </row>
    <row r="78" spans="1:28" s="40" customFormat="1">
      <c r="A78" s="526"/>
      <c r="B78" s="526"/>
      <c r="C78" s="526"/>
      <c r="D78" s="526"/>
      <c r="E78" s="526"/>
      <c r="F78" s="526"/>
      <c r="G78" s="526"/>
      <c r="H78" s="526"/>
      <c r="I78" s="526"/>
      <c r="J78" s="526"/>
      <c r="K78" s="526"/>
      <c r="L78" s="526"/>
      <c r="M78" s="526"/>
      <c r="N78" s="526"/>
      <c r="O78" s="526"/>
      <c r="P78" s="526"/>
      <c r="Q78" s="526"/>
      <c r="R78" s="526"/>
      <c r="S78" s="526"/>
    </row>
    <row r="79" spans="1:28" s="40" customFormat="1">
      <c r="A79" s="526"/>
      <c r="B79" s="526"/>
      <c r="C79" s="526"/>
      <c r="D79" s="526"/>
      <c r="E79" s="526"/>
      <c r="F79" s="526"/>
      <c r="G79" s="526"/>
      <c r="H79" s="526"/>
      <c r="I79" s="526"/>
      <c r="J79" s="526"/>
      <c r="K79" s="526"/>
      <c r="L79" s="526"/>
      <c r="M79" s="526"/>
      <c r="N79" s="526"/>
      <c r="O79" s="526"/>
      <c r="P79" s="526"/>
      <c r="Q79" s="526"/>
      <c r="R79" s="526"/>
      <c r="S79" s="526"/>
    </row>
    <row r="80" spans="1:28" s="40" customFormat="1">
      <c r="A80" s="526"/>
      <c r="B80" s="526"/>
      <c r="C80" s="526"/>
      <c r="D80" s="526"/>
      <c r="E80" s="526"/>
      <c r="F80" s="526"/>
      <c r="G80" s="526"/>
      <c r="H80" s="526"/>
      <c r="I80" s="526"/>
      <c r="J80" s="526"/>
      <c r="K80" s="526"/>
      <c r="L80" s="526"/>
      <c r="M80" s="526"/>
      <c r="N80" s="526"/>
      <c r="O80" s="526"/>
      <c r="P80" s="526"/>
      <c r="Q80" s="526"/>
      <c r="R80" s="526"/>
      <c r="S80" s="526"/>
    </row>
    <row r="81" spans="1:19" s="40" customFormat="1">
      <c r="A81" s="526"/>
      <c r="B81" s="526"/>
      <c r="C81" s="526"/>
      <c r="D81" s="526"/>
      <c r="E81" s="526"/>
      <c r="F81" s="526"/>
      <c r="G81" s="526"/>
      <c r="H81" s="526"/>
      <c r="I81" s="526"/>
      <c r="J81" s="526"/>
      <c r="K81" s="526"/>
      <c r="L81" s="526"/>
      <c r="M81" s="526"/>
      <c r="N81" s="526"/>
      <c r="O81" s="526"/>
      <c r="P81" s="526"/>
      <c r="Q81" s="526"/>
      <c r="R81" s="526"/>
      <c r="S81" s="526"/>
    </row>
    <row r="82" spans="1:19" s="40" customFormat="1">
      <c r="A82" s="526"/>
      <c r="B82" s="526"/>
      <c r="C82" s="526"/>
      <c r="D82" s="526"/>
      <c r="E82" s="526"/>
      <c r="F82" s="526"/>
      <c r="G82" s="526"/>
      <c r="H82" s="526"/>
      <c r="I82" s="526"/>
      <c r="J82" s="526"/>
      <c r="K82" s="526"/>
      <c r="L82" s="526"/>
      <c r="M82" s="526"/>
      <c r="N82" s="526"/>
      <c r="O82" s="526"/>
      <c r="P82" s="526"/>
      <c r="Q82" s="526"/>
      <c r="R82" s="526"/>
      <c r="S82" s="526"/>
    </row>
    <row r="83" spans="1:19" s="40" customFormat="1">
      <c r="A83" s="526"/>
      <c r="B83" s="526"/>
      <c r="C83" s="526"/>
      <c r="D83" s="526"/>
      <c r="E83" s="526"/>
      <c r="F83" s="526"/>
      <c r="G83" s="526"/>
      <c r="H83" s="526"/>
      <c r="I83" s="526"/>
      <c r="J83" s="526"/>
      <c r="K83" s="526"/>
      <c r="L83" s="526"/>
      <c r="M83" s="526"/>
      <c r="N83" s="526"/>
      <c r="O83" s="526"/>
      <c r="P83" s="526"/>
      <c r="Q83" s="526"/>
      <c r="R83" s="526"/>
      <c r="S83" s="526"/>
    </row>
    <row r="84" spans="1:19" s="40" customFormat="1">
      <c r="A84" s="526"/>
      <c r="B84" s="526"/>
      <c r="C84" s="526"/>
      <c r="D84" s="526"/>
      <c r="E84" s="526"/>
      <c r="F84" s="526"/>
      <c r="G84" s="526"/>
      <c r="H84" s="526"/>
      <c r="I84" s="526"/>
      <c r="J84" s="526"/>
      <c r="K84" s="526"/>
      <c r="L84" s="526"/>
      <c r="M84" s="526"/>
      <c r="N84" s="526"/>
      <c r="O84" s="526"/>
      <c r="P84" s="526"/>
      <c r="Q84" s="526"/>
      <c r="R84" s="526"/>
      <c r="S84" s="526"/>
    </row>
    <row r="85" spans="1:19" s="40" customFormat="1">
      <c r="A85" s="526"/>
      <c r="B85" s="526"/>
      <c r="C85" s="526"/>
      <c r="D85" s="526"/>
      <c r="E85" s="526"/>
      <c r="F85" s="526"/>
      <c r="G85" s="526"/>
      <c r="H85" s="526"/>
      <c r="I85" s="526"/>
      <c r="J85" s="526"/>
      <c r="K85" s="526"/>
      <c r="L85" s="526"/>
      <c r="M85" s="526"/>
      <c r="N85" s="526"/>
      <c r="O85" s="526"/>
      <c r="P85" s="526"/>
      <c r="Q85" s="526"/>
      <c r="R85" s="526"/>
      <c r="S85" s="526"/>
    </row>
    <row r="86" spans="1:19" s="40" customFormat="1">
      <c r="A86" s="526"/>
      <c r="B86" s="526"/>
      <c r="C86" s="526"/>
      <c r="D86" s="526"/>
      <c r="E86" s="526"/>
      <c r="F86" s="526"/>
      <c r="G86" s="526"/>
      <c r="H86" s="526"/>
      <c r="I86" s="526"/>
      <c r="J86" s="526"/>
      <c r="K86" s="526"/>
      <c r="L86" s="526"/>
      <c r="M86" s="526"/>
      <c r="N86" s="526"/>
      <c r="O86" s="526"/>
      <c r="P86" s="526"/>
      <c r="Q86" s="526"/>
      <c r="R86" s="526"/>
      <c r="S86" s="526"/>
    </row>
    <row r="87" spans="1:19" s="40" customFormat="1">
      <c r="A87" s="526"/>
      <c r="B87" s="526"/>
      <c r="C87" s="526"/>
      <c r="D87" s="526"/>
      <c r="E87" s="526"/>
      <c r="F87" s="526"/>
      <c r="G87" s="526"/>
      <c r="H87" s="526"/>
      <c r="I87" s="526"/>
      <c r="J87" s="526"/>
      <c r="K87" s="526"/>
      <c r="L87" s="526"/>
      <c r="M87" s="526"/>
      <c r="N87" s="526"/>
      <c r="O87" s="526"/>
      <c r="P87" s="526"/>
      <c r="Q87" s="526"/>
      <c r="R87" s="526"/>
      <c r="S87" s="526"/>
    </row>
    <row r="88" spans="1:19" s="40" customFormat="1">
      <c r="A88" s="526"/>
      <c r="B88" s="526"/>
      <c r="C88" s="526"/>
      <c r="D88" s="526"/>
      <c r="E88" s="526"/>
      <c r="F88" s="526"/>
      <c r="G88" s="526"/>
      <c r="H88" s="526"/>
      <c r="I88" s="526"/>
      <c r="J88" s="526"/>
      <c r="K88" s="526"/>
      <c r="L88" s="526"/>
      <c r="M88" s="526"/>
      <c r="N88" s="526"/>
      <c r="O88" s="526"/>
      <c r="P88" s="526"/>
      <c r="Q88" s="526"/>
      <c r="R88" s="526"/>
      <c r="S88" s="526"/>
    </row>
    <row r="89" spans="1:19" s="40" customFormat="1">
      <c r="A89" s="526"/>
      <c r="B89" s="526"/>
      <c r="C89" s="526"/>
      <c r="D89" s="526"/>
      <c r="E89" s="526"/>
      <c r="F89" s="526"/>
      <c r="G89" s="526"/>
      <c r="H89" s="526"/>
      <c r="I89" s="526"/>
      <c r="J89" s="526"/>
      <c r="K89" s="526"/>
      <c r="L89" s="526"/>
      <c r="M89" s="526"/>
      <c r="N89" s="526"/>
      <c r="O89" s="526"/>
      <c r="P89" s="526"/>
      <c r="Q89" s="526"/>
      <c r="R89" s="526"/>
      <c r="S89" s="526"/>
    </row>
    <row r="90" spans="1:19" s="40" customFormat="1">
      <c r="A90" s="526"/>
      <c r="B90" s="526"/>
      <c r="C90" s="526"/>
      <c r="D90" s="526"/>
      <c r="E90" s="526"/>
      <c r="F90" s="526"/>
      <c r="G90" s="526"/>
      <c r="H90" s="526"/>
      <c r="I90" s="526"/>
      <c r="J90" s="526"/>
      <c r="K90" s="526"/>
      <c r="L90" s="526"/>
      <c r="M90" s="526"/>
      <c r="N90" s="526"/>
      <c r="O90" s="526"/>
      <c r="P90" s="526"/>
      <c r="Q90" s="526"/>
      <c r="R90" s="526"/>
      <c r="S90" s="526"/>
    </row>
    <row r="91" spans="1:19" s="40" customFormat="1">
      <c r="A91" s="526"/>
      <c r="B91" s="526"/>
      <c r="C91" s="526"/>
      <c r="D91" s="526"/>
      <c r="E91" s="526"/>
      <c r="F91" s="526"/>
      <c r="G91" s="526"/>
      <c r="H91" s="526"/>
      <c r="I91" s="526"/>
      <c r="J91" s="526"/>
      <c r="K91" s="526"/>
      <c r="L91" s="526"/>
      <c r="M91" s="526"/>
      <c r="N91" s="526"/>
      <c r="O91" s="526"/>
      <c r="P91" s="526"/>
      <c r="Q91" s="526"/>
      <c r="R91" s="526"/>
      <c r="S91" s="526"/>
    </row>
    <row r="92" spans="1:19" s="40" customFormat="1">
      <c r="A92" s="526"/>
      <c r="B92" s="526"/>
      <c r="C92" s="526"/>
      <c r="D92" s="526"/>
      <c r="E92" s="526"/>
      <c r="F92" s="526"/>
      <c r="G92" s="526"/>
      <c r="H92" s="526"/>
      <c r="I92" s="526"/>
      <c r="J92" s="526"/>
      <c r="K92" s="526"/>
      <c r="L92" s="526"/>
      <c r="M92" s="526"/>
      <c r="N92" s="526"/>
      <c r="O92" s="526"/>
      <c r="P92" s="526"/>
      <c r="Q92" s="526"/>
      <c r="R92" s="526"/>
      <c r="S92" s="526"/>
    </row>
    <row r="93" spans="1:19" s="40" customFormat="1">
      <c r="A93" s="526"/>
      <c r="B93" s="526"/>
      <c r="C93" s="526"/>
      <c r="D93" s="526"/>
      <c r="E93" s="526"/>
      <c r="F93" s="526"/>
      <c r="G93" s="526"/>
      <c r="H93" s="526"/>
      <c r="I93" s="526"/>
      <c r="J93" s="526"/>
      <c r="K93" s="526"/>
      <c r="L93" s="526"/>
      <c r="M93" s="526"/>
      <c r="N93" s="526"/>
      <c r="O93" s="526"/>
      <c r="P93" s="526"/>
      <c r="Q93" s="526"/>
      <c r="R93" s="526"/>
      <c r="S93" s="526"/>
    </row>
    <row r="94" spans="1:19" s="40" customFormat="1">
      <c r="A94" s="526"/>
      <c r="B94" s="526"/>
      <c r="C94" s="526"/>
      <c r="D94" s="526"/>
      <c r="E94" s="526"/>
      <c r="F94" s="526"/>
      <c r="G94" s="526"/>
      <c r="H94" s="526"/>
      <c r="I94" s="526"/>
      <c r="J94" s="526"/>
      <c r="K94" s="526"/>
      <c r="L94" s="526"/>
      <c r="M94" s="526"/>
      <c r="N94" s="526"/>
      <c r="O94" s="526"/>
      <c r="P94" s="526"/>
      <c r="Q94" s="526"/>
      <c r="R94" s="526"/>
      <c r="S94" s="526"/>
    </row>
    <row r="95" spans="1:19" s="40" customFormat="1">
      <c r="A95" s="526"/>
      <c r="B95" s="526"/>
      <c r="C95" s="526"/>
      <c r="D95" s="526"/>
      <c r="E95" s="526"/>
      <c r="F95" s="526"/>
      <c r="G95" s="526"/>
      <c r="H95" s="526"/>
      <c r="I95" s="526"/>
      <c r="J95" s="526"/>
      <c r="K95" s="526"/>
      <c r="L95" s="526"/>
      <c r="M95" s="526"/>
      <c r="N95" s="526"/>
      <c r="O95" s="526"/>
      <c r="P95" s="526"/>
      <c r="Q95" s="526"/>
      <c r="R95" s="526"/>
      <c r="S95" s="526"/>
    </row>
    <row r="96" spans="1:19" s="40" customFormat="1">
      <c r="A96" s="526"/>
      <c r="B96" s="526"/>
      <c r="C96" s="526"/>
      <c r="D96" s="526"/>
      <c r="E96" s="526"/>
      <c r="F96" s="526"/>
      <c r="G96" s="526"/>
      <c r="H96" s="526"/>
      <c r="I96" s="526"/>
      <c r="J96" s="526"/>
      <c r="K96" s="526"/>
      <c r="L96" s="526"/>
      <c r="M96" s="526"/>
      <c r="N96" s="526"/>
      <c r="O96" s="526"/>
      <c r="P96" s="526"/>
      <c r="Q96" s="526"/>
      <c r="R96" s="526"/>
      <c r="S96" s="526"/>
    </row>
    <row r="97" spans="1:19" s="40" customFormat="1">
      <c r="A97" s="526"/>
      <c r="B97" s="526"/>
      <c r="C97" s="526"/>
      <c r="D97" s="526"/>
      <c r="E97" s="526"/>
      <c r="F97" s="526"/>
      <c r="G97" s="526"/>
      <c r="H97" s="526"/>
      <c r="I97" s="526"/>
      <c r="J97" s="526"/>
      <c r="K97" s="526"/>
      <c r="L97" s="526"/>
      <c r="M97" s="526"/>
      <c r="N97" s="526"/>
      <c r="O97" s="526"/>
      <c r="P97" s="526"/>
      <c r="Q97" s="526"/>
      <c r="R97" s="526"/>
      <c r="S97" s="526"/>
    </row>
    <row r="98" spans="1:19" s="40" customFormat="1">
      <c r="A98" s="526"/>
      <c r="B98" s="526"/>
      <c r="C98" s="526"/>
      <c r="D98" s="526"/>
      <c r="E98" s="526"/>
      <c r="F98" s="526"/>
      <c r="G98" s="526"/>
      <c r="H98" s="526"/>
      <c r="I98" s="526"/>
      <c r="J98" s="526"/>
      <c r="K98" s="526"/>
      <c r="L98" s="526"/>
      <c r="M98" s="526"/>
      <c r="N98" s="526"/>
      <c r="O98" s="526"/>
      <c r="P98" s="526"/>
      <c r="Q98" s="526"/>
      <c r="R98" s="526"/>
      <c r="S98" s="526"/>
    </row>
    <row r="99" spans="1:19" s="40" customFormat="1">
      <c r="A99" s="255"/>
      <c r="B99" s="256"/>
      <c r="D99" s="257"/>
      <c r="E99" s="257"/>
      <c r="F99" s="257"/>
      <c r="G99" s="257"/>
      <c r="H99" s="95"/>
      <c r="I99" s="95"/>
      <c r="J99" s="95"/>
      <c r="K99" s="95"/>
      <c r="L99" s="95"/>
      <c r="M99" s="95"/>
      <c r="N99" s="95"/>
      <c r="O99" s="240"/>
      <c r="P99" s="240"/>
      <c r="Q99" s="240"/>
      <c r="R99" s="240"/>
      <c r="S99" s="241"/>
    </row>
    <row r="100" spans="1:19" s="40" customFormat="1">
      <c r="A100" s="255"/>
      <c r="B100" s="256"/>
      <c r="D100" s="257"/>
      <c r="E100" s="257"/>
      <c r="F100" s="257"/>
      <c r="G100" s="257"/>
      <c r="H100" s="95"/>
      <c r="I100" s="95"/>
      <c r="J100" s="95"/>
      <c r="K100" s="95"/>
      <c r="L100" s="95"/>
      <c r="M100" s="95"/>
      <c r="N100" s="95"/>
      <c r="O100" s="240"/>
      <c r="P100" s="240"/>
      <c r="Q100" s="240"/>
      <c r="R100" s="240"/>
      <c r="S100" s="241"/>
    </row>
    <row r="101" spans="1:19" s="40" customFormat="1">
      <c r="A101" s="255"/>
      <c r="B101" s="256"/>
      <c r="D101" s="257"/>
      <c r="E101" s="257"/>
      <c r="F101" s="257"/>
      <c r="G101" s="257"/>
      <c r="H101" s="95"/>
      <c r="I101" s="95"/>
      <c r="J101" s="95"/>
      <c r="K101" s="95"/>
      <c r="L101" s="95"/>
      <c r="M101" s="95"/>
      <c r="N101" s="95"/>
      <c r="O101" s="240"/>
      <c r="P101" s="240"/>
      <c r="Q101" s="240"/>
      <c r="R101" s="240"/>
      <c r="S101" s="241"/>
    </row>
    <row r="102" spans="1:19" s="40" customFormat="1">
      <c r="A102" s="255"/>
      <c r="B102" s="256"/>
      <c r="D102" s="257"/>
      <c r="E102" s="257"/>
      <c r="F102" s="257"/>
      <c r="G102" s="257"/>
      <c r="H102" s="95"/>
      <c r="I102" s="95"/>
      <c r="J102" s="95"/>
      <c r="K102" s="95"/>
      <c r="L102" s="95"/>
      <c r="M102" s="95"/>
      <c r="N102" s="95"/>
      <c r="O102" s="240"/>
      <c r="P102" s="240"/>
      <c r="Q102" s="240"/>
      <c r="R102" s="240"/>
      <c r="S102" s="241"/>
    </row>
    <row r="103" spans="1:19" s="40" customFormat="1">
      <c r="A103" s="255"/>
      <c r="B103" s="256"/>
      <c r="D103" s="257"/>
      <c r="E103" s="257"/>
      <c r="F103" s="257"/>
      <c r="G103" s="257"/>
      <c r="H103" s="95"/>
      <c r="I103" s="95"/>
      <c r="J103" s="95"/>
      <c r="K103" s="95"/>
      <c r="L103" s="95"/>
      <c r="M103" s="95"/>
      <c r="N103" s="95"/>
      <c r="O103" s="240"/>
      <c r="P103" s="240"/>
      <c r="Q103" s="240"/>
      <c r="R103" s="240"/>
      <c r="S103" s="241"/>
    </row>
    <row r="104" spans="1:19" s="40" customFormat="1">
      <c r="A104" s="255"/>
      <c r="B104" s="256"/>
      <c r="D104" s="257"/>
      <c r="E104" s="257"/>
      <c r="F104" s="257"/>
      <c r="G104" s="257"/>
      <c r="H104" s="95"/>
      <c r="I104" s="95"/>
      <c r="J104" s="95"/>
      <c r="K104" s="95"/>
      <c r="L104" s="95"/>
      <c r="M104" s="95"/>
      <c r="N104" s="95"/>
      <c r="O104" s="240"/>
      <c r="P104" s="240"/>
      <c r="Q104" s="240"/>
      <c r="R104" s="240"/>
      <c r="S104" s="241"/>
    </row>
    <row r="105" spans="1:19" s="40" customFormat="1">
      <c r="A105" s="255"/>
      <c r="B105" s="256"/>
      <c r="D105" s="257"/>
      <c r="E105" s="257"/>
      <c r="F105" s="257"/>
      <c r="G105" s="257"/>
      <c r="H105" s="95"/>
      <c r="I105" s="95"/>
      <c r="J105" s="95"/>
      <c r="K105" s="95"/>
      <c r="L105" s="95"/>
      <c r="M105" s="95"/>
      <c r="N105" s="95"/>
      <c r="O105" s="240"/>
      <c r="P105" s="240"/>
      <c r="Q105" s="240"/>
      <c r="R105" s="240"/>
      <c r="S105" s="241"/>
    </row>
    <row r="106" spans="1:19" s="40" customFormat="1">
      <c r="A106" s="255"/>
      <c r="B106" s="256"/>
      <c r="D106" s="257"/>
      <c r="E106" s="257"/>
      <c r="F106" s="257"/>
      <c r="G106" s="257"/>
      <c r="H106" s="95"/>
      <c r="I106" s="95"/>
      <c r="J106" s="95"/>
      <c r="K106" s="95"/>
      <c r="L106" s="95"/>
      <c r="M106" s="95"/>
      <c r="N106" s="95"/>
      <c r="O106" s="240"/>
      <c r="P106" s="240"/>
      <c r="Q106" s="240"/>
      <c r="R106" s="240"/>
      <c r="S106" s="241"/>
    </row>
    <row r="107" spans="1:19" s="40" customFormat="1">
      <c r="A107" s="255"/>
      <c r="B107" s="256"/>
      <c r="D107" s="257"/>
      <c r="E107" s="257"/>
      <c r="F107" s="257"/>
      <c r="G107" s="257"/>
      <c r="H107" s="95"/>
      <c r="I107" s="95"/>
      <c r="J107" s="95"/>
      <c r="K107" s="95"/>
      <c r="L107" s="95"/>
      <c r="M107" s="95"/>
      <c r="N107" s="95"/>
      <c r="O107" s="240"/>
      <c r="P107" s="240"/>
      <c r="Q107" s="240"/>
      <c r="R107" s="240"/>
      <c r="S107" s="241"/>
    </row>
    <row r="108" spans="1:19" s="40" customFormat="1">
      <c r="A108" s="255"/>
      <c r="B108" s="256"/>
      <c r="D108" s="257"/>
      <c r="E108" s="257"/>
      <c r="F108" s="257"/>
      <c r="G108" s="257"/>
      <c r="H108" s="95"/>
      <c r="I108" s="95"/>
      <c r="J108" s="95"/>
      <c r="K108" s="95"/>
      <c r="L108" s="95"/>
      <c r="M108" s="95"/>
      <c r="N108" s="95"/>
      <c r="O108" s="240"/>
      <c r="P108" s="240"/>
      <c r="Q108" s="240"/>
      <c r="R108" s="240"/>
      <c r="S108" s="241"/>
    </row>
    <row r="109" spans="1:19" s="40" customFormat="1">
      <c r="A109" s="255"/>
      <c r="B109" s="256"/>
      <c r="D109" s="257"/>
      <c r="E109" s="257"/>
      <c r="F109" s="257"/>
      <c r="G109" s="257"/>
      <c r="H109" s="95"/>
      <c r="I109" s="95"/>
      <c r="J109" s="95"/>
      <c r="K109" s="95"/>
      <c r="L109" s="95"/>
      <c r="M109" s="95"/>
      <c r="N109" s="95"/>
      <c r="O109" s="240"/>
      <c r="P109" s="240"/>
      <c r="Q109" s="240"/>
      <c r="R109" s="240"/>
      <c r="S109" s="241"/>
    </row>
    <row r="110" spans="1:19" s="40" customFormat="1">
      <c r="A110" s="255"/>
      <c r="B110" s="256"/>
      <c r="D110" s="257"/>
      <c r="E110" s="257"/>
      <c r="F110" s="257"/>
      <c r="G110" s="257"/>
      <c r="H110" s="95"/>
      <c r="I110" s="95"/>
      <c r="J110" s="95"/>
      <c r="K110" s="95"/>
      <c r="L110" s="95"/>
      <c r="M110" s="95"/>
      <c r="N110" s="95"/>
      <c r="O110" s="240"/>
      <c r="P110" s="240"/>
      <c r="Q110" s="240"/>
      <c r="R110" s="240"/>
      <c r="S110" s="241"/>
    </row>
    <row r="111" spans="1:19" s="40" customFormat="1">
      <c r="A111" s="255"/>
      <c r="B111" s="256"/>
      <c r="D111" s="257"/>
      <c r="E111" s="257"/>
      <c r="F111" s="257"/>
      <c r="G111" s="257"/>
      <c r="H111" s="95"/>
      <c r="I111" s="95"/>
      <c r="J111" s="95"/>
      <c r="K111" s="95"/>
      <c r="L111" s="95"/>
      <c r="M111" s="95"/>
      <c r="N111" s="95"/>
      <c r="O111" s="240"/>
      <c r="P111" s="240"/>
      <c r="Q111" s="240"/>
      <c r="R111" s="240"/>
      <c r="S111" s="241"/>
    </row>
    <row r="112" spans="1:19" s="40" customFormat="1">
      <c r="A112" s="255"/>
      <c r="B112" s="256"/>
      <c r="D112" s="257"/>
      <c r="E112" s="257"/>
      <c r="F112" s="257"/>
      <c r="G112" s="257"/>
      <c r="H112" s="95"/>
      <c r="I112" s="95"/>
      <c r="J112" s="95"/>
      <c r="K112" s="95"/>
      <c r="L112" s="95"/>
      <c r="M112" s="95"/>
      <c r="N112" s="95"/>
      <c r="O112" s="240"/>
      <c r="P112" s="240"/>
      <c r="Q112" s="240"/>
      <c r="R112" s="240"/>
      <c r="S112" s="241"/>
    </row>
    <row r="113" spans="1:19" s="40" customFormat="1">
      <c r="A113" s="255"/>
      <c r="B113" s="256"/>
      <c r="D113" s="257"/>
      <c r="E113" s="257"/>
      <c r="F113" s="257"/>
      <c r="G113" s="257"/>
      <c r="H113" s="95"/>
      <c r="I113" s="95"/>
      <c r="J113" s="95"/>
      <c r="K113" s="95"/>
      <c r="L113" s="95"/>
      <c r="M113" s="95"/>
      <c r="N113" s="95"/>
      <c r="O113" s="240"/>
      <c r="P113" s="240"/>
      <c r="Q113" s="240"/>
      <c r="R113" s="240"/>
      <c r="S113" s="241"/>
    </row>
    <row r="114" spans="1:19" s="40" customFormat="1">
      <c r="A114" s="255"/>
      <c r="B114" s="256"/>
      <c r="D114" s="257"/>
      <c r="E114" s="257"/>
      <c r="F114" s="257"/>
      <c r="G114" s="257"/>
      <c r="H114" s="95"/>
      <c r="I114" s="95"/>
      <c r="J114" s="95"/>
      <c r="K114" s="95"/>
      <c r="L114" s="95"/>
      <c r="M114" s="95"/>
      <c r="N114" s="95"/>
      <c r="O114" s="240"/>
      <c r="P114" s="240"/>
      <c r="Q114" s="240"/>
      <c r="R114" s="240"/>
      <c r="S114" s="241"/>
    </row>
    <row r="115" spans="1:19" s="40" customFormat="1">
      <c r="A115" s="255"/>
      <c r="B115" s="256"/>
      <c r="D115" s="257"/>
      <c r="E115" s="257"/>
      <c r="F115" s="257"/>
      <c r="G115" s="257"/>
      <c r="H115" s="95"/>
      <c r="I115" s="95"/>
      <c r="J115" s="95"/>
      <c r="K115" s="95"/>
      <c r="L115" s="95"/>
      <c r="M115" s="95"/>
      <c r="N115" s="95"/>
      <c r="O115" s="240"/>
      <c r="P115" s="240"/>
      <c r="Q115" s="240"/>
      <c r="R115" s="240"/>
      <c r="S115" s="241"/>
    </row>
    <row r="116" spans="1:19" s="40" customFormat="1">
      <c r="A116" s="255"/>
      <c r="B116" s="256"/>
      <c r="D116" s="257"/>
      <c r="E116" s="257"/>
      <c r="F116" s="257"/>
      <c r="G116" s="257"/>
      <c r="H116" s="95"/>
      <c r="I116" s="95"/>
      <c r="J116" s="95"/>
      <c r="K116" s="95"/>
      <c r="L116" s="95"/>
      <c r="M116" s="95"/>
      <c r="N116" s="95"/>
      <c r="O116" s="240"/>
      <c r="P116" s="240"/>
      <c r="Q116" s="240"/>
      <c r="R116" s="240"/>
      <c r="S116" s="241"/>
    </row>
    <row r="117" spans="1:19" s="40" customFormat="1">
      <c r="A117" s="255"/>
      <c r="B117" s="256"/>
      <c r="D117" s="257"/>
      <c r="E117" s="257"/>
      <c r="F117" s="257"/>
      <c r="G117" s="257"/>
      <c r="H117" s="95"/>
      <c r="I117" s="95"/>
      <c r="J117" s="95"/>
      <c r="K117" s="95"/>
      <c r="L117" s="95"/>
      <c r="M117" s="95"/>
      <c r="N117" s="95"/>
      <c r="O117" s="240"/>
      <c r="P117" s="240"/>
      <c r="Q117" s="240"/>
      <c r="R117" s="240"/>
      <c r="S117" s="241"/>
    </row>
    <row r="118" spans="1:19" s="40" customFormat="1">
      <c r="A118" s="255"/>
      <c r="B118" s="256"/>
      <c r="D118" s="257"/>
      <c r="E118" s="257"/>
      <c r="F118" s="257"/>
      <c r="G118" s="257"/>
      <c r="H118" s="95"/>
      <c r="I118" s="95"/>
      <c r="J118" s="95"/>
      <c r="K118" s="95"/>
      <c r="L118" s="95"/>
      <c r="M118" s="95"/>
      <c r="N118" s="95"/>
      <c r="O118" s="240"/>
      <c r="P118" s="240"/>
      <c r="Q118" s="240"/>
      <c r="R118" s="240"/>
      <c r="S118" s="241"/>
    </row>
    <row r="119" spans="1:19" s="40" customFormat="1">
      <c r="A119" s="255"/>
      <c r="B119" s="256"/>
      <c r="D119" s="257"/>
      <c r="E119" s="257"/>
      <c r="F119" s="257"/>
      <c r="G119" s="257"/>
      <c r="H119" s="95"/>
      <c r="I119" s="95"/>
      <c r="J119" s="95"/>
      <c r="K119" s="95"/>
      <c r="L119" s="95"/>
      <c r="M119" s="95"/>
      <c r="N119" s="95"/>
      <c r="O119" s="240"/>
      <c r="P119" s="240"/>
      <c r="Q119" s="240"/>
      <c r="R119" s="240"/>
      <c r="S119" s="241"/>
    </row>
    <row r="120" spans="1:19" s="40" customFormat="1">
      <c r="A120" s="255"/>
      <c r="B120" s="256"/>
      <c r="D120" s="257"/>
      <c r="E120" s="257"/>
      <c r="F120" s="257"/>
      <c r="G120" s="257"/>
      <c r="H120" s="95"/>
      <c r="I120" s="95"/>
      <c r="J120" s="95"/>
      <c r="K120" s="95"/>
      <c r="L120" s="95"/>
      <c r="M120" s="95"/>
      <c r="N120" s="95"/>
      <c r="O120" s="240"/>
      <c r="P120" s="240"/>
      <c r="Q120" s="240"/>
      <c r="R120" s="240"/>
      <c r="S120" s="241"/>
    </row>
    <row r="121" spans="1:19" s="40" customFormat="1">
      <c r="A121" s="255"/>
      <c r="B121" s="256"/>
      <c r="D121" s="257"/>
      <c r="E121" s="257"/>
      <c r="F121" s="257"/>
      <c r="G121" s="257"/>
      <c r="H121" s="95"/>
      <c r="I121" s="95"/>
      <c r="J121" s="95"/>
      <c r="K121" s="95"/>
      <c r="L121" s="95"/>
      <c r="M121" s="95"/>
      <c r="N121" s="95"/>
      <c r="O121" s="240"/>
      <c r="P121" s="240"/>
      <c r="Q121" s="240"/>
      <c r="R121" s="240"/>
      <c r="S121" s="241"/>
    </row>
    <row r="122" spans="1:19" s="40" customFormat="1">
      <c r="A122" s="255"/>
      <c r="B122" s="256"/>
      <c r="D122" s="257"/>
      <c r="E122" s="257"/>
      <c r="F122" s="257"/>
      <c r="G122" s="257"/>
      <c r="H122" s="95"/>
      <c r="I122" s="95"/>
      <c r="J122" s="95"/>
      <c r="K122" s="95"/>
      <c r="L122" s="95"/>
      <c r="M122" s="95"/>
      <c r="N122" s="95"/>
      <c r="O122" s="240"/>
      <c r="P122" s="240"/>
      <c r="Q122" s="240"/>
      <c r="R122" s="240"/>
      <c r="S122" s="241"/>
    </row>
    <row r="123" spans="1:19" s="40" customFormat="1">
      <c r="A123" s="255"/>
      <c r="B123" s="256"/>
      <c r="D123" s="257"/>
      <c r="E123" s="257"/>
      <c r="F123" s="257"/>
      <c r="G123" s="257"/>
      <c r="H123" s="95"/>
      <c r="I123" s="95"/>
      <c r="J123" s="95"/>
      <c r="K123" s="95"/>
      <c r="L123" s="95"/>
      <c r="M123" s="95"/>
      <c r="N123" s="95"/>
      <c r="O123" s="240"/>
      <c r="P123" s="240"/>
      <c r="Q123" s="240"/>
      <c r="R123" s="240"/>
      <c r="S123" s="241"/>
    </row>
    <row r="124" spans="1:19" s="40" customFormat="1">
      <c r="A124" s="255"/>
      <c r="B124" s="256"/>
      <c r="D124" s="257"/>
      <c r="E124" s="257"/>
      <c r="F124" s="257"/>
      <c r="G124" s="257"/>
      <c r="H124" s="95"/>
      <c r="I124" s="95"/>
      <c r="J124" s="95"/>
      <c r="K124" s="95"/>
      <c r="L124" s="95"/>
      <c r="M124" s="95"/>
      <c r="N124" s="95"/>
      <c r="O124" s="240"/>
      <c r="P124" s="240"/>
      <c r="Q124" s="240"/>
      <c r="R124" s="240"/>
      <c r="S124" s="241"/>
    </row>
    <row r="125" spans="1:19" s="40" customFormat="1">
      <c r="A125" s="255"/>
      <c r="B125" s="256"/>
      <c r="D125" s="257"/>
      <c r="E125" s="257"/>
      <c r="F125" s="257"/>
      <c r="G125" s="257"/>
      <c r="H125" s="95"/>
      <c r="I125" s="95"/>
      <c r="J125" s="95"/>
      <c r="K125" s="95"/>
      <c r="L125" s="95"/>
      <c r="M125" s="95"/>
      <c r="N125" s="95"/>
      <c r="O125" s="240"/>
      <c r="P125" s="240"/>
      <c r="Q125" s="240"/>
      <c r="R125" s="240"/>
      <c r="S125" s="241"/>
    </row>
    <row r="126" spans="1:19" s="40" customFormat="1">
      <c r="A126" s="255"/>
      <c r="B126" s="256"/>
      <c r="D126" s="257"/>
      <c r="E126" s="257"/>
      <c r="F126" s="257"/>
      <c r="G126" s="257"/>
      <c r="H126" s="95"/>
      <c r="I126" s="95"/>
      <c r="J126" s="95"/>
      <c r="K126" s="95"/>
      <c r="L126" s="95"/>
      <c r="M126" s="95"/>
      <c r="N126" s="95"/>
      <c r="O126" s="240"/>
      <c r="P126" s="240"/>
      <c r="Q126" s="240"/>
      <c r="R126" s="240"/>
      <c r="S126" s="241"/>
    </row>
    <row r="127" spans="1:19" s="40" customFormat="1">
      <c r="A127" s="255"/>
      <c r="B127" s="256"/>
      <c r="D127" s="257"/>
      <c r="E127" s="257"/>
      <c r="F127" s="257"/>
      <c r="G127" s="257"/>
      <c r="H127" s="95"/>
      <c r="I127" s="95"/>
      <c r="J127" s="95"/>
      <c r="K127" s="95"/>
      <c r="L127" s="95"/>
      <c r="M127" s="95"/>
      <c r="N127" s="95"/>
      <c r="O127" s="240"/>
      <c r="P127" s="240"/>
      <c r="Q127" s="240"/>
      <c r="R127" s="240"/>
      <c r="S127" s="241"/>
    </row>
    <row r="128" spans="1:19" s="40" customFormat="1">
      <c r="A128" s="255"/>
      <c r="B128" s="256"/>
      <c r="D128" s="257"/>
      <c r="E128" s="257"/>
      <c r="F128" s="257"/>
      <c r="G128" s="257"/>
      <c r="H128" s="95"/>
      <c r="I128" s="95"/>
      <c r="J128" s="95"/>
      <c r="K128" s="95"/>
      <c r="L128" s="95"/>
      <c r="M128" s="95"/>
      <c r="N128" s="95"/>
      <c r="O128" s="240"/>
      <c r="P128" s="240"/>
      <c r="Q128" s="240"/>
      <c r="R128" s="240"/>
      <c r="S128" s="241"/>
    </row>
    <row r="129" spans="1:19" s="40" customFormat="1">
      <c r="A129" s="255"/>
      <c r="B129" s="256"/>
      <c r="D129" s="257"/>
      <c r="E129" s="257"/>
      <c r="F129" s="257"/>
      <c r="G129" s="257"/>
      <c r="H129" s="95"/>
      <c r="I129" s="95"/>
      <c r="J129" s="95"/>
      <c r="K129" s="95"/>
      <c r="L129" s="95"/>
      <c r="M129" s="95"/>
      <c r="N129" s="95"/>
      <c r="O129" s="240"/>
      <c r="P129" s="240"/>
      <c r="Q129" s="240"/>
      <c r="R129" s="240"/>
      <c r="S129" s="241"/>
    </row>
    <row r="130" spans="1:19" s="40" customFormat="1">
      <c r="A130" s="255"/>
      <c r="B130" s="256"/>
      <c r="D130" s="257"/>
      <c r="E130" s="257"/>
      <c r="F130" s="257"/>
      <c r="G130" s="257"/>
      <c r="H130" s="95"/>
      <c r="I130" s="95"/>
      <c r="J130" s="95"/>
      <c r="K130" s="95"/>
      <c r="L130" s="95"/>
      <c r="M130" s="95"/>
      <c r="N130" s="95"/>
      <c r="O130" s="240"/>
      <c r="P130" s="240"/>
      <c r="Q130" s="240"/>
      <c r="R130" s="240"/>
      <c r="S130" s="241"/>
    </row>
    <row r="131" spans="1:19" s="40" customFormat="1">
      <c r="A131" s="255"/>
      <c r="B131" s="256"/>
      <c r="D131" s="257"/>
      <c r="E131" s="257"/>
      <c r="F131" s="257"/>
      <c r="G131" s="257"/>
      <c r="H131" s="95"/>
      <c r="I131" s="95"/>
      <c r="J131" s="95"/>
      <c r="K131" s="95"/>
      <c r="L131" s="95"/>
      <c r="M131" s="95"/>
      <c r="N131" s="95"/>
      <c r="O131" s="240"/>
      <c r="P131" s="240"/>
      <c r="Q131" s="240"/>
      <c r="R131" s="240"/>
      <c r="S131" s="241"/>
    </row>
    <row r="132" spans="1:19" s="40" customFormat="1">
      <c r="A132" s="255"/>
      <c r="B132" s="256"/>
      <c r="D132" s="257"/>
      <c r="E132" s="257"/>
      <c r="F132" s="257"/>
      <c r="G132" s="257"/>
      <c r="H132" s="95"/>
      <c r="I132" s="95"/>
      <c r="J132" s="95"/>
      <c r="K132" s="95"/>
      <c r="L132" s="95"/>
      <c r="M132" s="95"/>
      <c r="N132" s="95"/>
      <c r="O132" s="240"/>
      <c r="P132" s="240"/>
      <c r="Q132" s="240"/>
      <c r="R132" s="240"/>
      <c r="S132" s="241"/>
    </row>
    <row r="133" spans="1:19" s="40" customFormat="1">
      <c r="A133" s="255"/>
      <c r="B133" s="256"/>
      <c r="D133" s="257"/>
      <c r="E133" s="257"/>
      <c r="F133" s="257"/>
      <c r="G133" s="257"/>
      <c r="H133" s="95"/>
      <c r="I133" s="95"/>
      <c r="J133" s="95"/>
      <c r="K133" s="95"/>
      <c r="L133" s="95"/>
      <c r="M133" s="95"/>
      <c r="N133" s="95"/>
      <c r="O133" s="240"/>
      <c r="P133" s="240"/>
      <c r="Q133" s="240"/>
      <c r="R133" s="240"/>
      <c r="S133" s="241"/>
    </row>
    <row r="134" spans="1:19" s="40" customFormat="1">
      <c r="A134" s="255"/>
      <c r="B134" s="256"/>
      <c r="D134" s="257"/>
      <c r="E134" s="257"/>
      <c r="F134" s="257"/>
      <c r="G134" s="257"/>
      <c r="H134" s="95"/>
      <c r="I134" s="95"/>
      <c r="J134" s="95"/>
      <c r="K134" s="95"/>
      <c r="L134" s="95"/>
      <c r="M134" s="95"/>
      <c r="N134" s="95"/>
      <c r="O134" s="240"/>
      <c r="P134" s="240"/>
      <c r="Q134" s="240"/>
      <c r="R134" s="240"/>
      <c r="S134" s="241"/>
    </row>
    <row r="135" spans="1:19" s="40" customFormat="1">
      <c r="A135" s="255"/>
      <c r="B135" s="256"/>
      <c r="D135" s="257"/>
      <c r="E135" s="257"/>
      <c r="F135" s="257"/>
      <c r="G135" s="257"/>
      <c r="H135" s="95"/>
      <c r="I135" s="95"/>
      <c r="J135" s="95"/>
      <c r="K135" s="95"/>
      <c r="L135" s="95"/>
      <c r="M135" s="95"/>
      <c r="N135" s="95"/>
      <c r="O135" s="240"/>
      <c r="P135" s="240"/>
      <c r="Q135" s="240"/>
      <c r="R135" s="240"/>
      <c r="S135" s="241"/>
    </row>
    <row r="136" spans="1:19" s="40" customFormat="1">
      <c r="A136" s="255"/>
      <c r="B136" s="256"/>
      <c r="D136" s="257"/>
      <c r="E136" s="257"/>
      <c r="F136" s="257"/>
      <c r="G136" s="257"/>
      <c r="H136" s="95"/>
      <c r="I136" s="95"/>
      <c r="J136" s="95"/>
      <c r="K136" s="95"/>
      <c r="L136" s="95"/>
      <c r="M136" s="95"/>
      <c r="N136" s="95"/>
      <c r="O136" s="240"/>
      <c r="P136" s="240"/>
      <c r="Q136" s="240"/>
      <c r="R136" s="240"/>
      <c r="S136" s="241"/>
    </row>
    <row r="137" spans="1:19" s="40" customFormat="1">
      <c r="A137" s="255"/>
      <c r="B137" s="256"/>
      <c r="D137" s="257"/>
      <c r="E137" s="257"/>
      <c r="F137" s="257"/>
      <c r="G137" s="257"/>
      <c r="H137" s="95"/>
      <c r="I137" s="95"/>
      <c r="J137" s="95"/>
      <c r="K137" s="95"/>
      <c r="L137" s="95"/>
      <c r="M137" s="95"/>
      <c r="N137" s="95"/>
      <c r="O137" s="240"/>
      <c r="P137" s="240"/>
      <c r="Q137" s="240"/>
      <c r="R137" s="240"/>
      <c r="S137" s="241"/>
    </row>
    <row r="138" spans="1:19" s="40" customFormat="1">
      <c r="A138" s="255"/>
      <c r="B138" s="256"/>
      <c r="D138" s="257"/>
      <c r="E138" s="257"/>
      <c r="F138" s="257"/>
      <c r="G138" s="257"/>
      <c r="H138" s="95"/>
      <c r="I138" s="95"/>
      <c r="J138" s="95"/>
      <c r="K138" s="95"/>
      <c r="L138" s="95"/>
      <c r="M138" s="95"/>
      <c r="N138" s="95"/>
      <c r="O138" s="240"/>
      <c r="P138" s="240"/>
      <c r="Q138" s="240"/>
      <c r="R138" s="240"/>
      <c r="S138" s="241"/>
    </row>
    <row r="139" spans="1:19" s="40" customFormat="1">
      <c r="A139" s="255"/>
      <c r="B139" s="256"/>
      <c r="D139" s="257"/>
      <c r="E139" s="257"/>
      <c r="F139" s="257"/>
      <c r="G139" s="257"/>
      <c r="H139" s="95"/>
      <c r="I139" s="95"/>
      <c r="J139" s="95"/>
      <c r="K139" s="95"/>
      <c r="L139" s="95"/>
      <c r="M139" s="95"/>
      <c r="N139" s="95"/>
      <c r="O139" s="240"/>
      <c r="P139" s="240"/>
      <c r="Q139" s="240"/>
      <c r="R139" s="240"/>
      <c r="S139" s="241"/>
    </row>
    <row r="140" spans="1:19" s="40" customFormat="1">
      <c r="A140" s="255"/>
      <c r="B140" s="256"/>
      <c r="D140" s="257"/>
      <c r="E140" s="257"/>
      <c r="F140" s="257"/>
      <c r="G140" s="257"/>
      <c r="H140" s="95"/>
      <c r="I140" s="95"/>
      <c r="J140" s="95"/>
      <c r="K140" s="95"/>
      <c r="L140" s="95"/>
      <c r="M140" s="95"/>
      <c r="N140" s="95"/>
      <c r="O140" s="240"/>
      <c r="P140" s="240"/>
      <c r="Q140" s="240"/>
      <c r="R140" s="240"/>
      <c r="S140" s="241"/>
    </row>
    <row r="141" spans="1:19" s="40" customFormat="1">
      <c r="A141" s="255"/>
      <c r="B141" s="256"/>
      <c r="D141" s="257"/>
      <c r="E141" s="257"/>
      <c r="F141" s="257"/>
      <c r="G141" s="257"/>
      <c r="H141" s="95"/>
      <c r="I141" s="95"/>
      <c r="J141" s="95"/>
      <c r="K141" s="95"/>
      <c r="L141" s="95"/>
      <c r="M141" s="95"/>
      <c r="N141" s="95"/>
      <c r="O141" s="240"/>
      <c r="P141" s="240"/>
      <c r="Q141" s="240"/>
      <c r="R141" s="240"/>
      <c r="S141" s="241"/>
    </row>
    <row r="142" spans="1:19" s="40" customFormat="1">
      <c r="A142" s="255"/>
      <c r="B142" s="256"/>
      <c r="D142" s="257"/>
      <c r="E142" s="257"/>
      <c r="F142" s="257"/>
      <c r="G142" s="257"/>
      <c r="H142" s="95"/>
      <c r="I142" s="95"/>
      <c r="J142" s="95"/>
      <c r="K142" s="95"/>
      <c r="L142" s="95"/>
      <c r="M142" s="95"/>
      <c r="N142" s="95"/>
      <c r="O142" s="240"/>
      <c r="P142" s="240"/>
      <c r="Q142" s="240"/>
      <c r="R142" s="240"/>
      <c r="S142" s="241"/>
    </row>
    <row r="143" spans="1:19" s="40" customFormat="1">
      <c r="A143" s="255"/>
      <c r="B143" s="256"/>
      <c r="D143" s="257"/>
      <c r="E143" s="257"/>
      <c r="F143" s="257"/>
      <c r="G143" s="257"/>
      <c r="H143" s="95"/>
      <c r="I143" s="95"/>
      <c r="J143" s="95"/>
      <c r="K143" s="95"/>
      <c r="L143" s="95"/>
      <c r="M143" s="95"/>
      <c r="N143" s="95"/>
      <c r="O143" s="240"/>
      <c r="P143" s="240"/>
      <c r="Q143" s="240"/>
      <c r="R143" s="240"/>
      <c r="S143" s="241"/>
    </row>
    <row r="144" spans="1:19" s="40" customFormat="1">
      <c r="A144" s="255"/>
      <c r="B144" s="256"/>
      <c r="D144" s="257"/>
      <c r="E144" s="257"/>
      <c r="F144" s="257"/>
      <c r="G144" s="257"/>
      <c r="H144" s="95"/>
      <c r="I144" s="95"/>
      <c r="J144" s="95"/>
      <c r="K144" s="95"/>
      <c r="L144" s="95"/>
      <c r="M144" s="95"/>
      <c r="N144" s="95"/>
      <c r="O144" s="240"/>
      <c r="P144" s="240"/>
      <c r="Q144" s="240"/>
      <c r="R144" s="240"/>
      <c r="S144" s="241"/>
    </row>
    <row r="145" spans="1:19" s="40" customFormat="1">
      <c r="A145" s="255"/>
      <c r="B145" s="256"/>
      <c r="D145" s="257"/>
      <c r="E145" s="257"/>
      <c r="F145" s="257"/>
      <c r="G145" s="257"/>
      <c r="H145" s="95"/>
      <c r="I145" s="95"/>
      <c r="J145" s="95"/>
      <c r="K145" s="95"/>
      <c r="L145" s="95"/>
      <c r="M145" s="95"/>
      <c r="N145" s="95"/>
      <c r="O145" s="240"/>
      <c r="P145" s="240"/>
      <c r="Q145" s="240"/>
      <c r="R145" s="240"/>
      <c r="S145" s="241"/>
    </row>
    <row r="146" spans="1:19" s="40" customFormat="1">
      <c r="A146" s="255"/>
      <c r="B146" s="256"/>
      <c r="D146" s="257"/>
      <c r="E146" s="257"/>
      <c r="F146" s="257"/>
      <c r="G146" s="257"/>
      <c r="H146" s="95"/>
      <c r="I146" s="95"/>
      <c r="J146" s="95"/>
      <c r="K146" s="95"/>
      <c r="L146" s="95"/>
      <c r="M146" s="95"/>
      <c r="N146" s="95"/>
      <c r="O146" s="240"/>
      <c r="P146" s="240"/>
      <c r="Q146" s="240"/>
      <c r="R146" s="240"/>
      <c r="S146" s="241"/>
    </row>
    <row r="147" spans="1:19" s="40" customFormat="1">
      <c r="A147" s="255"/>
      <c r="B147" s="256"/>
      <c r="D147" s="257"/>
      <c r="E147" s="257"/>
      <c r="F147" s="257"/>
      <c r="G147" s="257"/>
      <c r="H147" s="95"/>
      <c r="I147" s="95"/>
      <c r="J147" s="95"/>
      <c r="K147" s="95"/>
      <c r="L147" s="95"/>
      <c r="M147" s="95"/>
      <c r="N147" s="95"/>
      <c r="O147" s="240"/>
      <c r="P147" s="240"/>
      <c r="Q147" s="240"/>
      <c r="R147" s="240"/>
      <c r="S147" s="241"/>
    </row>
    <row r="148" spans="1:19" s="40" customFormat="1">
      <c r="A148" s="255"/>
      <c r="B148" s="256"/>
      <c r="D148" s="257"/>
      <c r="E148" s="257"/>
      <c r="F148" s="257"/>
      <c r="G148" s="257"/>
      <c r="H148" s="95"/>
      <c r="I148" s="95"/>
      <c r="J148" s="95"/>
      <c r="K148" s="95"/>
      <c r="L148" s="95"/>
      <c r="M148" s="95"/>
      <c r="N148" s="95"/>
      <c r="O148" s="240"/>
      <c r="P148" s="240"/>
      <c r="Q148" s="240"/>
      <c r="R148" s="240"/>
      <c r="S148" s="241"/>
    </row>
    <row r="149" spans="1:19" s="40" customFormat="1">
      <c r="A149" s="255"/>
      <c r="B149" s="256"/>
      <c r="D149" s="257"/>
      <c r="E149" s="257"/>
      <c r="F149" s="257"/>
      <c r="G149" s="257"/>
      <c r="H149" s="95"/>
      <c r="I149" s="95"/>
      <c r="J149" s="95"/>
      <c r="K149" s="95"/>
      <c r="L149" s="95"/>
      <c r="M149" s="95"/>
      <c r="N149" s="95"/>
      <c r="O149" s="240"/>
      <c r="P149" s="240"/>
      <c r="Q149" s="240"/>
      <c r="R149" s="240"/>
      <c r="S149" s="241"/>
    </row>
    <row r="150" spans="1:19" s="40" customFormat="1">
      <c r="A150" s="255"/>
      <c r="B150" s="256"/>
      <c r="D150" s="257"/>
      <c r="E150" s="257"/>
      <c r="F150" s="257"/>
      <c r="G150" s="257"/>
      <c r="H150" s="95"/>
      <c r="I150" s="95"/>
      <c r="J150" s="95"/>
      <c r="K150" s="95"/>
      <c r="L150" s="95"/>
      <c r="M150" s="95"/>
      <c r="N150" s="95"/>
      <c r="O150" s="240"/>
      <c r="P150" s="240"/>
      <c r="Q150" s="240"/>
      <c r="R150" s="240"/>
      <c r="S150" s="241"/>
    </row>
    <row r="151" spans="1:19" s="40" customFormat="1">
      <c r="A151" s="255"/>
      <c r="B151" s="256"/>
      <c r="D151" s="257"/>
      <c r="E151" s="257"/>
      <c r="F151" s="257"/>
      <c r="G151" s="257"/>
      <c r="H151" s="95"/>
      <c r="I151" s="95"/>
      <c r="J151" s="95"/>
      <c r="K151" s="95"/>
      <c r="L151" s="95"/>
      <c r="M151" s="95"/>
      <c r="N151" s="95"/>
      <c r="O151" s="240"/>
      <c r="P151" s="240"/>
      <c r="Q151" s="240"/>
      <c r="R151" s="240"/>
      <c r="S151" s="241"/>
    </row>
    <row r="152" spans="1:19" s="40" customFormat="1">
      <c r="A152" s="255"/>
      <c r="B152" s="256"/>
      <c r="D152" s="257"/>
      <c r="E152" s="257"/>
      <c r="F152" s="257"/>
      <c r="G152" s="257"/>
      <c r="H152" s="95"/>
      <c r="I152" s="95"/>
      <c r="J152" s="95"/>
      <c r="K152" s="95"/>
      <c r="L152" s="95"/>
      <c r="M152" s="95"/>
      <c r="N152" s="95"/>
      <c r="O152" s="240"/>
      <c r="P152" s="240"/>
      <c r="Q152" s="240"/>
      <c r="R152" s="240"/>
      <c r="S152" s="241"/>
    </row>
    <row r="153" spans="1:19" s="40" customFormat="1">
      <c r="A153" s="255"/>
      <c r="B153" s="256"/>
      <c r="D153" s="257"/>
      <c r="E153" s="257"/>
      <c r="F153" s="257"/>
      <c r="G153" s="257"/>
      <c r="H153" s="95"/>
      <c r="I153" s="95"/>
      <c r="J153" s="95"/>
      <c r="K153" s="95"/>
      <c r="L153" s="95"/>
      <c r="M153" s="95"/>
      <c r="N153" s="95"/>
      <c r="O153" s="240"/>
      <c r="P153" s="240"/>
      <c r="Q153" s="240"/>
      <c r="R153" s="240"/>
      <c r="S153" s="241"/>
    </row>
    <row r="154" spans="1:19" s="40" customFormat="1">
      <c r="A154" s="255"/>
      <c r="B154" s="256"/>
      <c r="D154" s="257"/>
      <c r="E154" s="257"/>
      <c r="F154" s="257"/>
      <c r="G154" s="257"/>
      <c r="H154" s="95"/>
      <c r="I154" s="95"/>
      <c r="J154" s="95"/>
      <c r="K154" s="95"/>
      <c r="L154" s="95"/>
      <c r="M154" s="95"/>
      <c r="N154" s="95"/>
      <c r="O154" s="240"/>
      <c r="P154" s="240"/>
      <c r="Q154" s="240"/>
      <c r="R154" s="240"/>
      <c r="S154" s="241"/>
    </row>
    <row r="155" spans="1:19" s="40" customFormat="1">
      <c r="A155" s="255"/>
      <c r="B155" s="256"/>
      <c r="D155" s="257"/>
      <c r="E155" s="257"/>
      <c r="F155" s="257"/>
      <c r="G155" s="257"/>
      <c r="H155" s="95"/>
      <c r="I155" s="95"/>
      <c r="J155" s="95"/>
      <c r="K155" s="95"/>
      <c r="L155" s="95"/>
      <c r="M155" s="95"/>
      <c r="N155" s="95"/>
      <c r="O155" s="240"/>
      <c r="P155" s="240"/>
      <c r="Q155" s="240"/>
      <c r="R155" s="240"/>
      <c r="S155" s="241"/>
    </row>
    <row r="156" spans="1:19" s="40" customFormat="1">
      <c r="A156" s="255"/>
      <c r="B156" s="256"/>
      <c r="D156" s="257"/>
      <c r="E156" s="257"/>
      <c r="F156" s="257"/>
      <c r="G156" s="257"/>
      <c r="H156" s="95"/>
      <c r="I156" s="95"/>
      <c r="J156" s="95"/>
      <c r="K156" s="95"/>
      <c r="L156" s="95"/>
      <c r="M156" s="95"/>
      <c r="N156" s="95"/>
      <c r="O156" s="240"/>
      <c r="P156" s="240"/>
      <c r="Q156" s="240"/>
      <c r="R156" s="240"/>
      <c r="S156" s="241"/>
    </row>
    <row r="157" spans="1:19" s="40" customFormat="1">
      <c r="A157" s="255"/>
      <c r="B157" s="256"/>
      <c r="D157" s="257"/>
      <c r="E157" s="257"/>
      <c r="F157" s="257"/>
      <c r="G157" s="257"/>
      <c r="H157" s="95"/>
      <c r="I157" s="95"/>
      <c r="J157" s="95"/>
      <c r="K157" s="95"/>
      <c r="L157" s="95"/>
      <c r="M157" s="95"/>
      <c r="N157" s="95"/>
      <c r="O157" s="240"/>
      <c r="P157" s="240"/>
      <c r="Q157" s="240"/>
      <c r="R157" s="240"/>
      <c r="S157" s="241"/>
    </row>
    <row r="158" spans="1:19" s="40" customFormat="1">
      <c r="A158" s="255"/>
      <c r="B158" s="256"/>
      <c r="D158" s="257"/>
      <c r="E158" s="257"/>
      <c r="F158" s="257"/>
      <c r="G158" s="257"/>
      <c r="H158" s="95"/>
      <c r="I158" s="95"/>
      <c r="J158" s="95"/>
      <c r="K158" s="95"/>
      <c r="L158" s="95"/>
      <c r="M158" s="95"/>
      <c r="N158" s="95"/>
      <c r="O158" s="240"/>
      <c r="P158" s="240"/>
      <c r="Q158" s="240"/>
      <c r="R158" s="240"/>
      <c r="S158" s="241"/>
    </row>
    <row r="159" spans="1:19" s="40" customFormat="1">
      <c r="A159" s="255"/>
      <c r="B159" s="256"/>
      <c r="D159" s="257"/>
      <c r="E159" s="257"/>
      <c r="F159" s="257"/>
      <c r="G159" s="257"/>
      <c r="H159" s="95"/>
      <c r="I159" s="95"/>
      <c r="J159" s="95"/>
      <c r="K159" s="95"/>
      <c r="L159" s="95"/>
      <c r="M159" s="95"/>
      <c r="N159" s="95"/>
      <c r="O159" s="240"/>
      <c r="P159" s="240"/>
      <c r="Q159" s="240"/>
      <c r="R159" s="240"/>
      <c r="S159" s="241"/>
    </row>
    <row r="160" spans="1:19" s="40" customFormat="1">
      <c r="A160" s="255"/>
      <c r="B160" s="256"/>
      <c r="D160" s="257"/>
      <c r="E160" s="257"/>
      <c r="F160" s="257"/>
      <c r="G160" s="257"/>
      <c r="H160" s="95"/>
      <c r="I160" s="95"/>
      <c r="J160" s="95"/>
      <c r="K160" s="95"/>
      <c r="L160" s="95"/>
      <c r="M160" s="95"/>
      <c r="N160" s="95"/>
      <c r="O160" s="240"/>
      <c r="P160" s="240"/>
      <c r="Q160" s="240"/>
      <c r="R160" s="240"/>
      <c r="S160" s="241"/>
    </row>
    <row r="161" spans="1:19" s="40" customFormat="1">
      <c r="A161" s="255"/>
      <c r="B161" s="256"/>
      <c r="D161" s="257"/>
      <c r="E161" s="257"/>
      <c r="F161" s="257"/>
      <c r="G161" s="257"/>
      <c r="H161" s="95"/>
      <c r="I161" s="95"/>
      <c r="J161" s="95"/>
      <c r="K161" s="95"/>
      <c r="L161" s="95"/>
      <c r="M161" s="95"/>
      <c r="N161" s="95"/>
      <c r="O161" s="240"/>
      <c r="P161" s="240"/>
      <c r="Q161" s="240"/>
      <c r="R161" s="240"/>
      <c r="S161" s="241"/>
    </row>
    <row r="162" spans="1:19" s="40" customFormat="1">
      <c r="A162" s="255"/>
      <c r="B162" s="256"/>
      <c r="D162" s="257"/>
      <c r="E162" s="257"/>
      <c r="F162" s="257"/>
      <c r="G162" s="257"/>
      <c r="H162" s="95"/>
      <c r="I162" s="95"/>
      <c r="J162" s="95"/>
      <c r="K162" s="95"/>
      <c r="L162" s="95"/>
      <c r="M162" s="95"/>
      <c r="N162" s="95"/>
      <c r="O162" s="240"/>
      <c r="P162" s="240"/>
      <c r="Q162" s="240"/>
      <c r="R162" s="240"/>
      <c r="S162" s="241"/>
    </row>
    <row r="163" spans="1:19" s="40" customFormat="1">
      <c r="A163" s="255"/>
      <c r="B163" s="256"/>
      <c r="D163" s="257"/>
      <c r="E163" s="257"/>
      <c r="F163" s="257"/>
      <c r="G163" s="257"/>
      <c r="H163" s="95"/>
      <c r="I163" s="95"/>
      <c r="J163" s="95"/>
      <c r="K163" s="95"/>
      <c r="L163" s="95"/>
      <c r="M163" s="95"/>
      <c r="N163" s="95"/>
      <c r="O163" s="240"/>
      <c r="P163" s="240"/>
      <c r="Q163" s="240"/>
      <c r="R163" s="240"/>
      <c r="S163" s="241"/>
    </row>
    <row r="164" spans="1:19" s="40" customFormat="1">
      <c r="A164" s="255"/>
      <c r="B164" s="256"/>
      <c r="D164" s="257"/>
      <c r="E164" s="257"/>
      <c r="F164" s="257"/>
      <c r="G164" s="257"/>
      <c r="H164" s="95"/>
      <c r="I164" s="95"/>
      <c r="J164" s="95"/>
      <c r="K164" s="95"/>
      <c r="L164" s="95"/>
      <c r="M164" s="95"/>
      <c r="N164" s="95"/>
      <c r="O164" s="240"/>
      <c r="P164" s="240"/>
      <c r="Q164" s="240"/>
      <c r="R164" s="240"/>
      <c r="S164" s="241"/>
    </row>
    <row r="165" spans="1:19" s="40" customFormat="1">
      <c r="A165" s="255"/>
      <c r="B165" s="256"/>
      <c r="D165" s="257"/>
      <c r="E165" s="257"/>
      <c r="F165" s="257"/>
      <c r="G165" s="257"/>
      <c r="H165" s="95"/>
      <c r="I165" s="95"/>
      <c r="J165" s="95"/>
      <c r="K165" s="95"/>
      <c r="L165" s="95"/>
      <c r="M165" s="95"/>
      <c r="N165" s="95"/>
      <c r="O165" s="240"/>
      <c r="P165" s="240"/>
      <c r="Q165" s="240"/>
      <c r="R165" s="240"/>
      <c r="S165" s="241"/>
    </row>
    <row r="166" spans="1:19" s="40" customFormat="1">
      <c r="A166" s="255"/>
      <c r="B166" s="256"/>
      <c r="D166" s="257"/>
      <c r="E166" s="257"/>
      <c r="F166" s="257"/>
      <c r="G166" s="257"/>
      <c r="H166" s="95"/>
      <c r="I166" s="95"/>
      <c r="J166" s="95"/>
      <c r="K166" s="95"/>
      <c r="L166" s="95"/>
      <c r="M166" s="95"/>
      <c r="N166" s="95"/>
      <c r="O166" s="240"/>
      <c r="P166" s="240"/>
      <c r="Q166" s="240"/>
      <c r="R166" s="240"/>
      <c r="S166" s="241"/>
    </row>
    <row r="167" spans="1:19" s="40" customFormat="1">
      <c r="A167" s="255"/>
      <c r="B167" s="256"/>
      <c r="D167" s="257"/>
      <c r="E167" s="257"/>
      <c r="F167" s="257"/>
      <c r="G167" s="257"/>
      <c r="H167" s="95"/>
      <c r="I167" s="95"/>
      <c r="J167" s="95"/>
      <c r="K167" s="95"/>
      <c r="L167" s="95"/>
      <c r="M167" s="95"/>
      <c r="N167" s="95"/>
      <c r="O167" s="240"/>
      <c r="P167" s="240"/>
      <c r="Q167" s="240"/>
      <c r="R167" s="240"/>
      <c r="S167" s="241"/>
    </row>
    <row r="168" spans="1:19" s="40" customFormat="1">
      <c r="A168" s="255"/>
      <c r="B168" s="256"/>
      <c r="D168" s="257"/>
      <c r="E168" s="257"/>
      <c r="F168" s="257"/>
      <c r="G168" s="257"/>
      <c r="H168" s="95"/>
      <c r="I168" s="95"/>
      <c r="J168" s="95"/>
      <c r="K168" s="95"/>
      <c r="L168" s="95"/>
      <c r="M168" s="95"/>
      <c r="N168" s="95"/>
      <c r="O168" s="240"/>
      <c r="P168" s="240"/>
      <c r="Q168" s="240"/>
      <c r="R168" s="240"/>
      <c r="S168" s="241"/>
    </row>
    <row r="169" spans="1:19" s="40" customFormat="1">
      <c r="A169" s="255"/>
      <c r="B169" s="256"/>
      <c r="D169" s="257"/>
      <c r="E169" s="257"/>
      <c r="F169" s="257"/>
      <c r="G169" s="257"/>
      <c r="H169" s="95"/>
      <c r="I169" s="95"/>
      <c r="J169" s="95"/>
      <c r="K169" s="95"/>
      <c r="L169" s="95"/>
      <c r="M169" s="95"/>
      <c r="N169" s="95"/>
      <c r="O169" s="240"/>
      <c r="P169" s="240"/>
      <c r="Q169" s="240"/>
      <c r="R169" s="240"/>
      <c r="S169" s="241"/>
    </row>
    <row r="170" spans="1:19" s="40" customFormat="1">
      <c r="A170" s="255"/>
      <c r="B170" s="256"/>
      <c r="D170" s="257"/>
      <c r="E170" s="257"/>
      <c r="F170" s="257"/>
      <c r="G170" s="257"/>
      <c r="H170" s="95"/>
      <c r="I170" s="95"/>
      <c r="J170" s="95"/>
      <c r="K170" s="95"/>
      <c r="L170" s="95"/>
      <c r="M170" s="95"/>
      <c r="N170" s="95"/>
      <c r="O170" s="240"/>
      <c r="P170" s="240"/>
      <c r="Q170" s="240"/>
      <c r="R170" s="240"/>
      <c r="S170" s="241"/>
    </row>
    <row r="171" spans="1:19" s="40" customFormat="1">
      <c r="A171" s="255"/>
      <c r="B171" s="256"/>
      <c r="D171" s="257"/>
      <c r="E171" s="257"/>
      <c r="F171" s="257"/>
      <c r="G171" s="257"/>
      <c r="H171" s="95"/>
      <c r="I171" s="95"/>
      <c r="J171" s="95"/>
      <c r="K171" s="95"/>
      <c r="L171" s="95"/>
      <c r="M171" s="95"/>
      <c r="N171" s="95"/>
      <c r="O171" s="240"/>
      <c r="P171" s="240"/>
      <c r="Q171" s="240"/>
      <c r="R171" s="240"/>
      <c r="S171" s="241"/>
    </row>
    <row r="172" spans="1:19" s="40" customFormat="1">
      <c r="A172" s="255"/>
      <c r="B172" s="256"/>
      <c r="D172" s="257"/>
      <c r="E172" s="257"/>
      <c r="F172" s="257"/>
      <c r="G172" s="257"/>
      <c r="H172" s="95"/>
      <c r="I172" s="95"/>
      <c r="J172" s="95"/>
      <c r="K172" s="95"/>
      <c r="L172" s="95"/>
      <c r="M172" s="95"/>
      <c r="N172" s="95"/>
      <c r="O172" s="240"/>
      <c r="P172" s="240"/>
      <c r="Q172" s="240"/>
      <c r="R172" s="240"/>
      <c r="S172" s="241"/>
    </row>
    <row r="173" spans="1:19" s="40" customFormat="1">
      <c r="A173" s="255"/>
      <c r="B173" s="256"/>
      <c r="D173" s="257"/>
      <c r="E173" s="257"/>
      <c r="F173" s="257"/>
      <c r="G173" s="257"/>
      <c r="H173" s="95"/>
      <c r="I173" s="95"/>
      <c r="J173" s="95"/>
      <c r="K173" s="95"/>
      <c r="L173" s="95"/>
      <c r="M173" s="95"/>
      <c r="N173" s="95"/>
      <c r="O173" s="240"/>
      <c r="P173" s="240"/>
      <c r="Q173" s="240"/>
      <c r="R173" s="240"/>
      <c r="S173" s="241"/>
    </row>
    <row r="174" spans="1:19" s="40" customFormat="1">
      <c r="A174" s="255"/>
      <c r="B174" s="256"/>
      <c r="D174" s="257"/>
      <c r="E174" s="257"/>
      <c r="F174" s="257"/>
      <c r="G174" s="257"/>
      <c r="H174" s="95"/>
      <c r="I174" s="95"/>
      <c r="J174" s="95"/>
      <c r="K174" s="95"/>
      <c r="L174" s="95"/>
      <c r="M174" s="95"/>
      <c r="N174" s="95"/>
      <c r="O174" s="240"/>
      <c r="P174" s="240"/>
      <c r="Q174" s="240"/>
      <c r="R174" s="240"/>
      <c r="S174" s="241"/>
    </row>
    <row r="175" spans="1:19" s="40" customFormat="1">
      <c r="A175" s="255"/>
      <c r="B175" s="256"/>
      <c r="D175" s="257"/>
      <c r="E175" s="257"/>
      <c r="F175" s="257"/>
      <c r="G175" s="257"/>
      <c r="H175" s="95"/>
      <c r="I175" s="95"/>
      <c r="J175" s="95"/>
      <c r="K175" s="95"/>
      <c r="L175" s="95"/>
      <c r="M175" s="95"/>
      <c r="N175" s="95"/>
      <c r="O175" s="240"/>
      <c r="P175" s="240"/>
      <c r="Q175" s="240"/>
      <c r="R175" s="240"/>
      <c r="S175" s="241"/>
    </row>
    <row r="176" spans="1:19" s="40" customFormat="1">
      <c r="A176" s="255"/>
      <c r="B176" s="256"/>
      <c r="D176" s="257"/>
      <c r="E176" s="257"/>
      <c r="F176" s="257"/>
      <c r="G176" s="257"/>
      <c r="H176" s="95"/>
      <c r="I176" s="95"/>
      <c r="J176" s="95"/>
      <c r="K176" s="95"/>
      <c r="L176" s="95"/>
      <c r="M176" s="95"/>
      <c r="N176" s="95"/>
      <c r="O176" s="240"/>
      <c r="P176" s="240"/>
      <c r="Q176" s="240"/>
      <c r="R176" s="240"/>
      <c r="S176" s="241"/>
    </row>
    <row r="177" spans="1:19" s="40" customFormat="1">
      <c r="A177" s="255"/>
      <c r="B177" s="256"/>
      <c r="D177" s="257"/>
      <c r="E177" s="257"/>
      <c r="F177" s="257"/>
      <c r="G177" s="257"/>
      <c r="H177" s="95"/>
      <c r="I177" s="95"/>
      <c r="J177" s="95"/>
      <c r="K177" s="95"/>
      <c r="L177" s="95"/>
      <c r="M177" s="95"/>
      <c r="N177" s="95"/>
      <c r="O177" s="240"/>
      <c r="P177" s="240"/>
      <c r="Q177" s="240"/>
      <c r="R177" s="240"/>
      <c r="S177" s="241"/>
    </row>
    <row r="178" spans="1:19" s="40" customFormat="1">
      <c r="A178" s="255"/>
      <c r="B178" s="256"/>
      <c r="D178" s="257"/>
      <c r="E178" s="257"/>
      <c r="F178" s="257"/>
      <c r="G178" s="257"/>
      <c r="H178" s="95"/>
      <c r="I178" s="95"/>
      <c r="J178" s="95"/>
      <c r="K178" s="95"/>
      <c r="L178" s="95"/>
      <c r="M178" s="95"/>
      <c r="N178" s="95"/>
      <c r="O178" s="240"/>
      <c r="P178" s="240"/>
      <c r="Q178" s="240"/>
      <c r="R178" s="240"/>
      <c r="S178" s="241"/>
    </row>
    <row r="179" spans="1:19" s="40" customFormat="1">
      <c r="A179" s="255"/>
      <c r="B179" s="256"/>
      <c r="D179" s="257"/>
      <c r="E179" s="257"/>
      <c r="F179" s="257"/>
      <c r="G179" s="257"/>
      <c r="H179" s="95"/>
      <c r="I179" s="95"/>
      <c r="J179" s="95"/>
      <c r="K179" s="95"/>
      <c r="L179" s="95"/>
      <c r="M179" s="95"/>
      <c r="N179" s="95"/>
      <c r="O179" s="240"/>
      <c r="P179" s="240"/>
      <c r="Q179" s="240"/>
      <c r="R179" s="240"/>
      <c r="S179" s="241"/>
    </row>
    <row r="180" spans="1:19" s="40" customFormat="1">
      <c r="A180" s="255"/>
      <c r="B180" s="256"/>
      <c r="D180" s="257"/>
      <c r="E180" s="257"/>
      <c r="F180" s="257"/>
      <c r="G180" s="257"/>
      <c r="H180" s="95"/>
      <c r="I180" s="95"/>
      <c r="J180" s="95"/>
      <c r="K180" s="95"/>
      <c r="L180" s="95"/>
      <c r="M180" s="95"/>
      <c r="N180" s="95"/>
      <c r="O180" s="240"/>
      <c r="P180" s="240"/>
      <c r="Q180" s="240"/>
      <c r="R180" s="240"/>
      <c r="S180" s="241"/>
    </row>
    <row r="181" spans="1:19" s="40" customFormat="1">
      <c r="A181" s="255"/>
      <c r="B181" s="256"/>
      <c r="D181" s="257"/>
      <c r="E181" s="257"/>
      <c r="F181" s="257"/>
      <c r="G181" s="257"/>
      <c r="H181" s="95"/>
      <c r="I181" s="95"/>
      <c r="J181" s="95"/>
      <c r="K181" s="95"/>
      <c r="L181" s="95"/>
      <c r="M181" s="95"/>
      <c r="N181" s="95"/>
      <c r="O181" s="240"/>
      <c r="P181" s="240"/>
      <c r="Q181" s="240"/>
      <c r="R181" s="240"/>
      <c r="S181" s="241"/>
    </row>
    <row r="182" spans="1:19" s="40" customFormat="1">
      <c r="A182" s="255"/>
      <c r="B182" s="256"/>
      <c r="D182" s="257"/>
      <c r="E182" s="257"/>
      <c r="F182" s="257"/>
      <c r="G182" s="257"/>
      <c r="H182" s="95"/>
      <c r="I182" s="95"/>
      <c r="J182" s="95"/>
      <c r="K182" s="95"/>
      <c r="L182" s="95"/>
      <c r="M182" s="95"/>
      <c r="N182" s="95"/>
      <c r="O182" s="240"/>
      <c r="P182" s="240"/>
      <c r="Q182" s="240"/>
      <c r="R182" s="240"/>
      <c r="S182" s="241"/>
    </row>
    <row r="183" spans="1:19" s="40" customFormat="1">
      <c r="A183" s="255"/>
      <c r="B183" s="256"/>
      <c r="D183" s="257"/>
      <c r="E183" s="257"/>
      <c r="F183" s="257"/>
      <c r="G183" s="257"/>
      <c r="H183" s="95"/>
      <c r="I183" s="95"/>
      <c r="J183" s="95"/>
      <c r="K183" s="95"/>
      <c r="L183" s="95"/>
      <c r="M183" s="95"/>
      <c r="N183" s="95"/>
      <c r="O183" s="240"/>
      <c r="P183" s="240"/>
      <c r="Q183" s="240"/>
      <c r="R183" s="240"/>
      <c r="S183" s="241"/>
    </row>
    <row r="184" spans="1:19" s="40" customFormat="1">
      <c r="A184" s="255"/>
      <c r="B184" s="256"/>
      <c r="D184" s="257"/>
      <c r="E184" s="257"/>
      <c r="F184" s="257"/>
      <c r="G184" s="257"/>
      <c r="H184" s="95"/>
      <c r="I184" s="95"/>
      <c r="J184" s="95"/>
      <c r="K184" s="95"/>
      <c r="L184" s="95"/>
      <c r="M184" s="95"/>
      <c r="N184" s="95"/>
      <c r="O184" s="240"/>
      <c r="P184" s="240"/>
      <c r="Q184" s="240"/>
      <c r="R184" s="240"/>
      <c r="S184" s="241"/>
    </row>
    <row r="185" spans="1:19" s="40" customFormat="1">
      <c r="A185" s="255"/>
      <c r="B185" s="256"/>
      <c r="D185" s="257"/>
      <c r="E185" s="257"/>
      <c r="F185" s="257"/>
      <c r="G185" s="257"/>
      <c r="H185" s="95"/>
      <c r="I185" s="95"/>
      <c r="J185" s="95"/>
      <c r="K185" s="95"/>
      <c r="L185" s="95"/>
      <c r="M185" s="95"/>
      <c r="N185" s="95"/>
      <c r="O185" s="240"/>
      <c r="P185" s="240"/>
      <c r="Q185" s="240"/>
      <c r="R185" s="240"/>
      <c r="S185" s="241"/>
    </row>
    <row r="186" spans="1:19" s="40" customFormat="1">
      <c r="A186" s="255"/>
      <c r="B186" s="256"/>
      <c r="D186" s="257"/>
      <c r="E186" s="257"/>
      <c r="F186" s="257"/>
      <c r="G186" s="257"/>
      <c r="H186" s="95"/>
      <c r="I186" s="95"/>
      <c r="J186" s="95"/>
      <c r="K186" s="95"/>
      <c r="L186" s="95"/>
      <c r="M186" s="95"/>
      <c r="N186" s="95"/>
      <c r="O186" s="240"/>
      <c r="P186" s="240"/>
      <c r="Q186" s="240"/>
      <c r="R186" s="240"/>
      <c r="S186" s="241"/>
    </row>
    <row r="187" spans="1:19" s="40" customFormat="1">
      <c r="A187" s="255"/>
      <c r="B187" s="256"/>
      <c r="D187" s="257"/>
      <c r="E187" s="257"/>
      <c r="F187" s="257"/>
      <c r="G187" s="257"/>
      <c r="H187" s="95"/>
      <c r="I187" s="95"/>
      <c r="J187" s="95"/>
      <c r="K187" s="95"/>
      <c r="L187" s="95"/>
      <c r="M187" s="95"/>
      <c r="N187" s="95"/>
      <c r="O187" s="240"/>
      <c r="P187" s="240"/>
      <c r="Q187" s="240"/>
      <c r="R187" s="240"/>
      <c r="S187" s="241"/>
    </row>
    <row r="188" spans="1:19" s="40" customFormat="1">
      <c r="A188" s="255"/>
      <c r="B188" s="256"/>
      <c r="D188" s="257"/>
      <c r="E188" s="257"/>
      <c r="F188" s="257"/>
      <c r="G188" s="257"/>
      <c r="H188" s="95"/>
      <c r="I188" s="95"/>
      <c r="J188" s="95"/>
      <c r="K188" s="95"/>
      <c r="L188" s="95"/>
      <c r="M188" s="95"/>
      <c r="N188" s="95"/>
      <c r="O188" s="240"/>
      <c r="P188" s="240"/>
      <c r="Q188" s="240"/>
      <c r="R188" s="240"/>
      <c r="S188" s="241"/>
    </row>
    <row r="189" spans="1:19" s="40" customFormat="1">
      <c r="A189" s="255"/>
      <c r="B189" s="256"/>
      <c r="D189" s="257"/>
      <c r="E189" s="257"/>
      <c r="F189" s="257"/>
      <c r="G189" s="257"/>
      <c r="H189" s="95"/>
      <c r="I189" s="95"/>
      <c r="J189" s="95"/>
      <c r="K189" s="95"/>
      <c r="L189" s="95"/>
      <c r="M189" s="95"/>
      <c r="N189" s="95"/>
      <c r="O189" s="240"/>
      <c r="P189" s="240"/>
      <c r="Q189" s="240"/>
      <c r="R189" s="240"/>
      <c r="S189" s="241"/>
    </row>
    <row r="190" spans="1:19" s="40" customFormat="1">
      <c r="A190" s="255"/>
      <c r="B190" s="256"/>
      <c r="D190" s="257"/>
      <c r="E190" s="257"/>
      <c r="F190" s="257"/>
      <c r="G190" s="257"/>
      <c r="H190" s="95"/>
      <c r="I190" s="95"/>
      <c r="J190" s="95"/>
      <c r="K190" s="95"/>
      <c r="L190" s="95"/>
      <c r="M190" s="95"/>
      <c r="N190" s="95"/>
      <c r="O190" s="240"/>
      <c r="P190" s="240"/>
      <c r="Q190" s="240"/>
      <c r="R190" s="240"/>
      <c r="S190" s="241"/>
    </row>
    <row r="191" spans="1:19" s="40" customFormat="1">
      <c r="A191" s="255"/>
      <c r="B191" s="256"/>
      <c r="D191" s="257"/>
      <c r="E191" s="257"/>
      <c r="F191" s="257"/>
      <c r="G191" s="257"/>
      <c r="H191" s="95"/>
      <c r="I191" s="95"/>
      <c r="J191" s="95"/>
      <c r="K191" s="95"/>
      <c r="L191" s="95"/>
      <c r="M191" s="95"/>
      <c r="N191" s="95"/>
      <c r="O191" s="240"/>
      <c r="P191" s="240"/>
      <c r="Q191" s="240"/>
      <c r="R191" s="240"/>
      <c r="S191" s="241"/>
    </row>
    <row r="192" spans="1:19" s="40" customFormat="1">
      <c r="A192" s="255"/>
      <c r="B192" s="256"/>
      <c r="D192" s="257"/>
      <c r="E192" s="257"/>
      <c r="F192" s="257"/>
      <c r="G192" s="257"/>
      <c r="H192" s="95"/>
      <c r="I192" s="95"/>
      <c r="J192" s="95"/>
      <c r="K192" s="95"/>
      <c r="L192" s="95"/>
      <c r="M192" s="95"/>
      <c r="N192" s="95"/>
      <c r="O192" s="240"/>
      <c r="P192" s="240"/>
      <c r="Q192" s="240"/>
      <c r="R192" s="240"/>
      <c r="S192" s="241"/>
    </row>
    <row r="193" spans="1:19" s="40" customFormat="1">
      <c r="A193" s="255"/>
      <c r="B193" s="256"/>
      <c r="D193" s="257"/>
      <c r="E193" s="257"/>
      <c r="F193" s="257"/>
      <c r="G193" s="257"/>
      <c r="H193" s="95"/>
      <c r="I193" s="95"/>
      <c r="J193" s="95"/>
      <c r="K193" s="95"/>
      <c r="L193" s="95"/>
      <c r="M193" s="95"/>
      <c r="N193" s="95"/>
      <c r="O193" s="240"/>
      <c r="P193" s="240"/>
      <c r="Q193" s="240"/>
      <c r="R193" s="240"/>
      <c r="S193" s="241"/>
    </row>
    <row r="194" spans="1:19" s="40" customFormat="1">
      <c r="A194" s="255"/>
      <c r="B194" s="256"/>
      <c r="D194" s="257"/>
      <c r="E194" s="257"/>
      <c r="F194" s="257"/>
      <c r="G194" s="257"/>
      <c r="H194" s="95"/>
      <c r="I194" s="95"/>
      <c r="J194" s="95"/>
      <c r="K194" s="95"/>
      <c r="L194" s="95"/>
      <c r="M194" s="95"/>
      <c r="N194" s="95"/>
      <c r="O194" s="240"/>
      <c r="P194" s="240"/>
      <c r="Q194" s="240"/>
      <c r="R194" s="240"/>
      <c r="S194" s="241"/>
    </row>
    <row r="195" spans="1:19" s="40" customFormat="1">
      <c r="A195" s="255"/>
      <c r="B195" s="256"/>
      <c r="D195" s="257"/>
      <c r="E195" s="257"/>
      <c r="F195" s="257"/>
      <c r="G195" s="257"/>
      <c r="H195" s="95"/>
      <c r="I195" s="95"/>
      <c r="J195" s="95"/>
      <c r="K195" s="95"/>
      <c r="L195" s="95"/>
      <c r="M195" s="95"/>
      <c r="N195" s="95"/>
      <c r="O195" s="240"/>
      <c r="P195" s="240"/>
      <c r="Q195" s="240"/>
      <c r="R195" s="240"/>
      <c r="S195" s="241"/>
    </row>
    <row r="196" spans="1:19" s="40" customFormat="1">
      <c r="A196" s="255"/>
      <c r="B196" s="256"/>
      <c r="D196" s="257"/>
      <c r="E196" s="257"/>
      <c r="F196" s="257"/>
      <c r="G196" s="257"/>
      <c r="H196" s="95"/>
      <c r="I196" s="95"/>
      <c r="J196" s="95"/>
      <c r="K196" s="95"/>
      <c r="L196" s="95"/>
      <c r="M196" s="95"/>
      <c r="N196" s="95"/>
      <c r="O196" s="240"/>
      <c r="P196" s="240"/>
      <c r="Q196" s="240"/>
      <c r="R196" s="240"/>
      <c r="S196" s="241"/>
    </row>
    <row r="197" spans="1:19" s="40" customFormat="1">
      <c r="A197" s="255"/>
      <c r="B197" s="256"/>
      <c r="D197" s="257"/>
      <c r="E197" s="257"/>
      <c r="F197" s="257"/>
      <c r="G197" s="257"/>
      <c r="H197" s="95"/>
      <c r="I197" s="95"/>
      <c r="J197" s="95"/>
      <c r="K197" s="95"/>
      <c r="L197" s="95"/>
      <c r="M197" s="95"/>
      <c r="N197" s="95"/>
      <c r="O197" s="240"/>
      <c r="P197" s="240"/>
      <c r="Q197" s="240"/>
      <c r="R197" s="240"/>
      <c r="S197" s="241"/>
    </row>
    <row r="198" spans="1:19" s="40" customFormat="1">
      <c r="A198" s="255"/>
      <c r="B198" s="256"/>
      <c r="D198" s="257"/>
      <c r="E198" s="257"/>
      <c r="F198" s="257"/>
      <c r="G198" s="257"/>
      <c r="H198" s="95"/>
      <c r="I198" s="95"/>
      <c r="J198" s="95"/>
      <c r="K198" s="95"/>
      <c r="L198" s="95"/>
      <c r="M198" s="95"/>
      <c r="N198" s="95"/>
      <c r="O198" s="240"/>
      <c r="P198" s="240"/>
      <c r="Q198" s="240"/>
      <c r="R198" s="240"/>
      <c r="S198" s="241"/>
    </row>
    <row r="199" spans="1:19" s="40" customFormat="1">
      <c r="A199" s="255"/>
      <c r="B199" s="256"/>
      <c r="D199" s="257"/>
      <c r="E199" s="257"/>
      <c r="F199" s="257"/>
      <c r="G199" s="257"/>
      <c r="H199" s="95"/>
      <c r="I199" s="95"/>
      <c r="J199" s="95"/>
      <c r="K199" s="95"/>
      <c r="L199" s="95"/>
      <c r="M199" s="95"/>
      <c r="N199" s="95"/>
      <c r="O199" s="240"/>
      <c r="P199" s="240"/>
      <c r="Q199" s="240"/>
      <c r="R199" s="240"/>
      <c r="S199" s="241"/>
    </row>
    <row r="200" spans="1:19" s="40" customFormat="1">
      <c r="A200" s="255"/>
      <c r="B200" s="256"/>
      <c r="D200" s="257"/>
      <c r="E200" s="257"/>
      <c r="F200" s="257"/>
      <c r="G200" s="257"/>
      <c r="H200" s="95"/>
      <c r="I200" s="95"/>
      <c r="J200" s="95"/>
      <c r="K200" s="95"/>
      <c r="L200" s="95"/>
      <c r="M200" s="95"/>
      <c r="N200" s="95"/>
      <c r="O200" s="240"/>
      <c r="P200" s="240"/>
      <c r="Q200" s="240"/>
      <c r="R200" s="240"/>
      <c r="S200" s="241"/>
    </row>
    <row r="201" spans="1:19" s="40" customFormat="1">
      <c r="A201" s="255"/>
      <c r="B201" s="256"/>
      <c r="D201" s="257"/>
      <c r="E201" s="257"/>
      <c r="F201" s="257"/>
      <c r="G201" s="257"/>
      <c r="H201" s="95"/>
      <c r="I201" s="95"/>
      <c r="J201" s="95"/>
      <c r="K201" s="95"/>
      <c r="L201" s="95"/>
      <c r="M201" s="95"/>
      <c r="N201" s="95"/>
      <c r="O201" s="240"/>
      <c r="P201" s="240"/>
      <c r="Q201" s="240"/>
      <c r="R201" s="240"/>
      <c r="S201" s="241"/>
    </row>
    <row r="202" spans="1:19" s="40" customFormat="1">
      <c r="A202" s="255"/>
      <c r="B202" s="256"/>
      <c r="D202" s="257"/>
      <c r="E202" s="257"/>
      <c r="F202" s="257"/>
      <c r="G202" s="257"/>
      <c r="H202" s="95"/>
      <c r="I202" s="95"/>
      <c r="J202" s="95"/>
      <c r="K202" s="95"/>
      <c r="L202" s="95"/>
      <c r="M202" s="95"/>
      <c r="N202" s="95"/>
      <c r="O202" s="240"/>
      <c r="P202" s="240"/>
      <c r="Q202" s="240"/>
      <c r="R202" s="240"/>
      <c r="S202" s="241"/>
    </row>
    <row r="203" spans="1:19" s="40" customFormat="1">
      <c r="A203" s="255"/>
      <c r="B203" s="256"/>
      <c r="D203" s="257"/>
      <c r="E203" s="257"/>
      <c r="F203" s="257"/>
      <c r="G203" s="257"/>
      <c r="H203" s="95"/>
      <c r="I203" s="95"/>
      <c r="J203" s="95"/>
      <c r="K203" s="95"/>
      <c r="L203" s="95"/>
      <c r="M203" s="95"/>
      <c r="N203" s="95"/>
      <c r="O203" s="240"/>
      <c r="P203" s="240"/>
      <c r="Q203" s="240"/>
      <c r="R203" s="240"/>
      <c r="S203" s="241"/>
    </row>
    <row r="204" spans="1:19" s="40" customFormat="1">
      <c r="A204" s="255"/>
      <c r="B204" s="256"/>
      <c r="D204" s="257"/>
      <c r="E204" s="257"/>
      <c r="F204" s="257"/>
      <c r="G204" s="257"/>
      <c r="H204" s="95"/>
      <c r="I204" s="95"/>
      <c r="J204" s="95"/>
      <c r="K204" s="95"/>
      <c r="L204" s="95"/>
      <c r="M204" s="95"/>
      <c r="N204" s="95"/>
      <c r="O204" s="240"/>
      <c r="P204" s="240"/>
      <c r="Q204" s="240"/>
      <c r="R204" s="240"/>
      <c r="S204" s="241"/>
    </row>
    <row r="205" spans="1:19" s="40" customFormat="1">
      <c r="A205" s="255"/>
      <c r="B205" s="256"/>
      <c r="D205" s="257"/>
      <c r="E205" s="257"/>
      <c r="F205" s="257"/>
      <c r="G205" s="257"/>
      <c r="H205" s="95"/>
      <c r="I205" s="95"/>
      <c r="J205" s="95"/>
      <c r="K205" s="95"/>
      <c r="L205" s="95"/>
      <c r="M205" s="95"/>
      <c r="N205" s="95"/>
      <c r="O205" s="240"/>
      <c r="P205" s="240"/>
      <c r="Q205" s="240"/>
      <c r="R205" s="240"/>
      <c r="S205" s="241"/>
    </row>
    <row r="206" spans="1:19" s="40" customFormat="1">
      <c r="A206" s="255"/>
      <c r="B206" s="256"/>
      <c r="D206" s="257"/>
      <c r="E206" s="257"/>
      <c r="F206" s="257"/>
      <c r="G206" s="257"/>
      <c r="H206" s="95"/>
      <c r="I206" s="95"/>
      <c r="J206" s="95"/>
      <c r="K206" s="95"/>
      <c r="L206" s="95"/>
      <c r="M206" s="95"/>
      <c r="N206" s="95"/>
      <c r="O206" s="240"/>
      <c r="P206" s="240"/>
      <c r="Q206" s="240"/>
      <c r="R206" s="240"/>
      <c r="S206" s="241"/>
    </row>
    <row r="207" spans="1:19" s="40" customFormat="1">
      <c r="A207" s="255"/>
      <c r="B207" s="256"/>
      <c r="D207" s="257"/>
      <c r="E207" s="257"/>
      <c r="F207" s="257"/>
      <c r="G207" s="257"/>
      <c r="H207" s="95"/>
      <c r="I207" s="95"/>
      <c r="J207" s="95"/>
      <c r="K207" s="95"/>
      <c r="L207" s="95"/>
      <c r="M207" s="95"/>
      <c r="N207" s="95"/>
      <c r="O207" s="240"/>
      <c r="P207" s="240"/>
      <c r="Q207" s="240"/>
      <c r="R207" s="240"/>
      <c r="S207" s="241"/>
    </row>
    <row r="208" spans="1:19" s="40" customFormat="1">
      <c r="A208" s="255"/>
      <c r="B208" s="256"/>
      <c r="D208" s="257"/>
      <c r="E208" s="257"/>
      <c r="F208" s="257"/>
      <c r="G208" s="257"/>
      <c r="H208" s="95"/>
      <c r="I208" s="95"/>
      <c r="J208" s="95"/>
      <c r="K208" s="95"/>
      <c r="L208" s="95"/>
      <c r="M208" s="95"/>
      <c r="N208" s="95"/>
      <c r="O208" s="240"/>
      <c r="P208" s="240"/>
      <c r="Q208" s="240"/>
      <c r="R208" s="240"/>
      <c r="S208" s="241"/>
    </row>
    <row r="209" spans="1:19" s="40" customFormat="1">
      <c r="A209" s="255"/>
      <c r="B209" s="256"/>
      <c r="D209" s="257"/>
      <c r="E209" s="257"/>
      <c r="F209" s="257"/>
      <c r="G209" s="257"/>
      <c r="H209" s="95"/>
      <c r="I209" s="95"/>
      <c r="J209" s="95"/>
      <c r="K209" s="95"/>
      <c r="L209" s="95"/>
      <c r="M209" s="95"/>
      <c r="N209" s="95"/>
      <c r="O209" s="240"/>
      <c r="P209" s="240"/>
      <c r="Q209" s="240"/>
      <c r="R209" s="240"/>
      <c r="S209" s="241"/>
    </row>
    <row r="210" spans="1:19" s="40" customFormat="1">
      <c r="A210" s="255"/>
      <c r="B210" s="256"/>
      <c r="D210" s="257"/>
      <c r="E210" s="257"/>
      <c r="F210" s="257"/>
      <c r="G210" s="257"/>
      <c r="H210" s="95"/>
      <c r="I210" s="95"/>
      <c r="J210" s="95"/>
      <c r="K210" s="95"/>
      <c r="L210" s="95"/>
      <c r="M210" s="95"/>
      <c r="N210" s="95"/>
      <c r="O210" s="240"/>
      <c r="P210" s="240"/>
      <c r="Q210" s="240"/>
      <c r="R210" s="240"/>
      <c r="S210" s="241"/>
    </row>
    <row r="211" spans="1:19" s="40" customFormat="1">
      <c r="A211" s="255"/>
      <c r="B211" s="256"/>
      <c r="D211" s="257"/>
      <c r="E211" s="257"/>
      <c r="F211" s="257"/>
      <c r="G211" s="257"/>
      <c r="H211" s="95"/>
      <c r="I211" s="95"/>
      <c r="J211" s="95"/>
      <c r="K211" s="95"/>
      <c r="L211" s="95"/>
      <c r="M211" s="95"/>
      <c r="N211" s="95"/>
      <c r="O211" s="240"/>
      <c r="P211" s="240"/>
      <c r="Q211" s="240"/>
      <c r="R211" s="240"/>
      <c r="S211" s="241"/>
    </row>
    <row r="212" spans="1:19" s="40" customFormat="1">
      <c r="A212" s="255"/>
      <c r="B212" s="256"/>
      <c r="D212" s="257"/>
      <c r="E212" s="257"/>
      <c r="F212" s="257"/>
      <c r="G212" s="257"/>
      <c r="H212" s="95"/>
      <c r="I212" s="95"/>
      <c r="J212" s="95"/>
      <c r="K212" s="95"/>
      <c r="L212" s="95"/>
      <c r="M212" s="95"/>
      <c r="N212" s="95"/>
      <c r="O212" s="240"/>
      <c r="P212" s="240"/>
      <c r="Q212" s="240"/>
      <c r="R212" s="240"/>
      <c r="S212" s="241"/>
    </row>
    <row r="213" spans="1:19" s="40" customFormat="1">
      <c r="A213" s="255"/>
      <c r="B213" s="256"/>
      <c r="D213" s="257"/>
      <c r="E213" s="257"/>
      <c r="F213" s="257"/>
      <c r="G213" s="257"/>
      <c r="H213" s="95"/>
      <c r="I213" s="95"/>
      <c r="J213" s="95"/>
      <c r="K213" s="95"/>
      <c r="L213" s="95"/>
      <c r="M213" s="95"/>
      <c r="N213" s="95"/>
      <c r="O213" s="240"/>
      <c r="P213" s="240"/>
      <c r="Q213" s="240"/>
      <c r="R213" s="240"/>
      <c r="S213" s="241"/>
    </row>
    <row r="214" spans="1:19" s="40" customFormat="1">
      <c r="A214" s="255"/>
      <c r="B214" s="256"/>
      <c r="D214" s="257"/>
      <c r="E214" s="257"/>
      <c r="F214" s="257"/>
      <c r="G214" s="257"/>
      <c r="H214" s="95"/>
      <c r="I214" s="95"/>
      <c r="J214" s="95"/>
      <c r="K214" s="95"/>
      <c r="L214" s="95"/>
      <c r="M214" s="95"/>
      <c r="N214" s="95"/>
      <c r="O214" s="240"/>
      <c r="P214" s="240"/>
      <c r="Q214" s="240"/>
      <c r="R214" s="240"/>
      <c r="S214" s="241"/>
    </row>
    <row r="215" spans="1:19" s="40" customFormat="1">
      <c r="A215" s="255"/>
      <c r="B215" s="256"/>
      <c r="D215" s="257"/>
      <c r="E215" s="257"/>
      <c r="F215" s="257"/>
      <c r="G215" s="257"/>
      <c r="H215" s="95"/>
      <c r="I215" s="95"/>
      <c r="J215" s="95"/>
      <c r="K215" s="95"/>
      <c r="L215" s="95"/>
      <c r="M215" s="95"/>
      <c r="N215" s="95"/>
      <c r="O215" s="240"/>
      <c r="P215" s="240"/>
      <c r="Q215" s="240"/>
      <c r="R215" s="240"/>
      <c r="S215" s="241"/>
    </row>
    <row r="216" spans="1:19" s="40" customFormat="1">
      <c r="A216" s="255"/>
      <c r="B216" s="256"/>
      <c r="D216" s="257"/>
      <c r="E216" s="257"/>
      <c r="F216" s="257"/>
      <c r="G216" s="257"/>
      <c r="H216" s="95"/>
      <c r="I216" s="95"/>
      <c r="J216" s="95"/>
      <c r="K216" s="95"/>
      <c r="L216" s="95"/>
      <c r="M216" s="95"/>
      <c r="N216" s="95"/>
      <c r="O216" s="240"/>
      <c r="P216" s="240"/>
      <c r="Q216" s="240"/>
      <c r="R216" s="240"/>
      <c r="S216" s="241"/>
    </row>
    <row r="217" spans="1:19" s="40" customFormat="1">
      <c r="A217" s="255"/>
      <c r="B217" s="256"/>
      <c r="D217" s="257"/>
      <c r="E217" s="257"/>
      <c r="F217" s="257"/>
      <c r="G217" s="257"/>
      <c r="H217" s="95"/>
      <c r="I217" s="95"/>
      <c r="J217" s="95"/>
      <c r="K217" s="95"/>
      <c r="L217" s="95"/>
      <c r="M217" s="95"/>
      <c r="N217" s="95"/>
      <c r="O217" s="240"/>
      <c r="P217" s="240"/>
      <c r="Q217" s="240"/>
      <c r="R217" s="240"/>
      <c r="S217" s="241"/>
    </row>
    <row r="218" spans="1:19" s="40" customFormat="1">
      <c r="A218" s="255"/>
      <c r="B218" s="256"/>
      <c r="D218" s="257"/>
      <c r="E218" s="257"/>
      <c r="F218" s="257"/>
      <c r="G218" s="257"/>
      <c r="H218" s="95"/>
      <c r="I218" s="95"/>
      <c r="J218" s="95"/>
      <c r="K218" s="95"/>
      <c r="L218" s="95"/>
      <c r="M218" s="95"/>
      <c r="N218" s="95"/>
      <c r="O218" s="240"/>
      <c r="P218" s="240"/>
      <c r="Q218" s="240"/>
      <c r="R218" s="240"/>
      <c r="S218" s="241"/>
    </row>
    <row r="219" spans="1:19" s="40" customFormat="1">
      <c r="A219" s="255"/>
      <c r="B219" s="256"/>
      <c r="D219" s="257"/>
      <c r="E219" s="257"/>
      <c r="F219" s="257"/>
      <c r="G219" s="257"/>
      <c r="H219" s="95"/>
      <c r="I219" s="95"/>
      <c r="J219" s="95"/>
      <c r="K219" s="95"/>
      <c r="L219" s="95"/>
      <c r="M219" s="95"/>
      <c r="N219" s="95"/>
      <c r="O219" s="240"/>
      <c r="P219" s="240"/>
      <c r="Q219" s="240"/>
      <c r="R219" s="240"/>
      <c r="S219" s="241"/>
    </row>
    <row r="220" spans="1:19" s="40" customFormat="1">
      <c r="A220" s="255"/>
      <c r="B220" s="256"/>
      <c r="D220" s="257"/>
      <c r="E220" s="257"/>
      <c r="F220" s="257"/>
      <c r="G220" s="257"/>
      <c r="H220" s="95"/>
      <c r="I220" s="95"/>
      <c r="J220" s="95"/>
      <c r="K220" s="95"/>
      <c r="L220" s="95"/>
      <c r="M220" s="95"/>
      <c r="N220" s="95"/>
      <c r="O220" s="240"/>
      <c r="P220" s="240"/>
      <c r="Q220" s="240"/>
      <c r="R220" s="240"/>
      <c r="S220" s="241"/>
    </row>
    <row r="221" spans="1:19" s="40" customFormat="1">
      <c r="A221" s="255"/>
      <c r="B221" s="256"/>
      <c r="D221" s="257"/>
      <c r="E221" s="257"/>
      <c r="F221" s="257"/>
      <c r="G221" s="257"/>
      <c r="H221" s="95"/>
      <c r="I221" s="95"/>
      <c r="J221" s="95"/>
      <c r="K221" s="95"/>
      <c r="L221" s="95"/>
      <c r="M221" s="95"/>
      <c r="N221" s="95"/>
      <c r="O221" s="240"/>
      <c r="P221" s="240"/>
      <c r="Q221" s="240"/>
      <c r="R221" s="240"/>
      <c r="S221" s="241"/>
    </row>
    <row r="222" spans="1:19" s="40" customFormat="1">
      <c r="A222" s="255"/>
      <c r="B222" s="256"/>
      <c r="D222" s="257"/>
      <c r="E222" s="257"/>
      <c r="F222" s="257"/>
      <c r="G222" s="257"/>
      <c r="H222" s="95"/>
      <c r="I222" s="95"/>
      <c r="J222" s="95"/>
      <c r="K222" s="95"/>
      <c r="L222" s="95"/>
      <c r="M222" s="95"/>
      <c r="N222" s="95"/>
      <c r="O222" s="240"/>
      <c r="P222" s="240"/>
      <c r="Q222" s="240"/>
      <c r="R222" s="240"/>
      <c r="S222" s="241"/>
    </row>
    <row r="223" spans="1:19" s="40" customFormat="1">
      <c r="A223" s="255"/>
      <c r="B223" s="256"/>
      <c r="D223" s="257"/>
      <c r="E223" s="257"/>
      <c r="F223" s="257"/>
      <c r="G223" s="257"/>
      <c r="H223" s="95"/>
      <c r="I223" s="95"/>
      <c r="J223" s="95"/>
      <c r="K223" s="95"/>
      <c r="L223" s="95"/>
      <c r="M223" s="95"/>
      <c r="N223" s="95"/>
      <c r="O223" s="240"/>
      <c r="P223" s="240"/>
      <c r="Q223" s="240"/>
      <c r="R223" s="240"/>
      <c r="S223" s="241"/>
    </row>
    <row r="224" spans="1:19" s="40" customFormat="1">
      <c r="A224" s="255"/>
      <c r="B224" s="256"/>
      <c r="D224" s="257"/>
      <c r="E224" s="257"/>
      <c r="F224" s="257"/>
      <c r="G224" s="257"/>
      <c r="H224" s="95"/>
      <c r="I224" s="95"/>
      <c r="J224" s="95"/>
      <c r="K224" s="95"/>
      <c r="L224" s="95"/>
      <c r="M224" s="95"/>
      <c r="N224" s="95"/>
      <c r="O224" s="240"/>
      <c r="P224" s="240"/>
      <c r="Q224" s="240"/>
      <c r="R224" s="240"/>
      <c r="S224" s="241"/>
    </row>
    <row r="225" spans="1:19" s="40" customFormat="1">
      <c r="A225" s="255"/>
      <c r="B225" s="256"/>
      <c r="D225" s="257"/>
      <c r="E225" s="257"/>
      <c r="F225" s="257"/>
      <c r="G225" s="257"/>
      <c r="H225" s="95"/>
      <c r="I225" s="95"/>
      <c r="J225" s="95"/>
      <c r="K225" s="95"/>
      <c r="L225" s="95"/>
      <c r="M225" s="95"/>
      <c r="N225" s="95"/>
      <c r="O225" s="240"/>
      <c r="P225" s="240"/>
      <c r="Q225" s="240"/>
      <c r="R225" s="240"/>
      <c r="S225" s="241"/>
    </row>
    <row r="226" spans="1:19" s="40" customFormat="1">
      <c r="A226" s="255"/>
      <c r="B226" s="256"/>
      <c r="D226" s="257"/>
      <c r="E226" s="257"/>
      <c r="F226" s="257"/>
      <c r="G226" s="257"/>
      <c r="H226" s="95"/>
      <c r="I226" s="95"/>
      <c r="J226" s="95"/>
      <c r="K226" s="95"/>
      <c r="L226" s="95"/>
      <c r="M226" s="95"/>
      <c r="N226" s="95"/>
      <c r="O226" s="240"/>
      <c r="P226" s="240"/>
      <c r="Q226" s="240"/>
      <c r="R226" s="240"/>
      <c r="S226" s="241"/>
    </row>
    <row r="227" spans="1:19" s="40" customFormat="1">
      <c r="A227" s="255"/>
      <c r="B227" s="256"/>
      <c r="D227" s="257"/>
      <c r="E227" s="257"/>
      <c r="F227" s="257"/>
      <c r="G227" s="257"/>
      <c r="H227" s="95"/>
      <c r="I227" s="95"/>
      <c r="J227" s="95"/>
      <c r="K227" s="95"/>
      <c r="L227" s="95"/>
      <c r="M227" s="95"/>
      <c r="N227" s="95"/>
      <c r="O227" s="240"/>
      <c r="P227" s="240"/>
      <c r="Q227" s="240"/>
      <c r="R227" s="240"/>
      <c r="S227" s="241"/>
    </row>
    <row r="228" spans="1:19" s="40" customFormat="1">
      <c r="A228" s="255"/>
      <c r="B228" s="256"/>
      <c r="D228" s="257"/>
      <c r="E228" s="257"/>
      <c r="F228" s="257"/>
      <c r="G228" s="257"/>
      <c r="H228" s="95"/>
      <c r="I228" s="95"/>
      <c r="J228" s="95"/>
      <c r="K228" s="95"/>
      <c r="L228" s="95"/>
      <c r="M228" s="95"/>
      <c r="N228" s="95"/>
      <c r="O228" s="240"/>
      <c r="P228" s="240"/>
      <c r="Q228" s="240"/>
      <c r="R228" s="240"/>
      <c r="S228" s="241"/>
    </row>
    <row r="229" spans="1:19" s="40" customFormat="1">
      <c r="A229" s="255"/>
      <c r="B229" s="256"/>
      <c r="D229" s="257"/>
      <c r="E229" s="257"/>
      <c r="F229" s="257"/>
      <c r="G229" s="257"/>
      <c r="H229" s="95"/>
      <c r="I229" s="95"/>
      <c r="J229" s="95"/>
      <c r="K229" s="95"/>
      <c r="L229" s="95"/>
      <c r="M229" s="95"/>
      <c r="N229" s="95"/>
      <c r="O229" s="240"/>
      <c r="P229" s="240"/>
      <c r="Q229" s="240"/>
      <c r="R229" s="240"/>
      <c r="S229" s="241"/>
    </row>
    <row r="230" spans="1:19" s="40" customFormat="1">
      <c r="A230" s="255"/>
      <c r="B230" s="256"/>
      <c r="D230" s="257"/>
      <c r="E230" s="257"/>
      <c r="F230" s="257"/>
      <c r="G230" s="257"/>
      <c r="H230" s="95"/>
      <c r="I230" s="95"/>
      <c r="J230" s="95"/>
      <c r="K230" s="95"/>
      <c r="L230" s="95"/>
      <c r="M230" s="95"/>
      <c r="N230" s="95"/>
      <c r="O230" s="240"/>
      <c r="P230" s="240"/>
      <c r="Q230" s="240"/>
      <c r="R230" s="240"/>
      <c r="S230" s="241"/>
    </row>
    <row r="231" spans="1:19" s="40" customFormat="1">
      <c r="A231" s="255"/>
      <c r="B231" s="256"/>
      <c r="D231" s="257"/>
      <c r="E231" s="257"/>
      <c r="F231" s="257"/>
      <c r="G231" s="257"/>
      <c r="H231" s="95"/>
      <c r="I231" s="95"/>
      <c r="J231" s="95"/>
      <c r="K231" s="95"/>
      <c r="L231" s="95"/>
      <c r="M231" s="95"/>
      <c r="N231" s="95"/>
      <c r="O231" s="240"/>
      <c r="P231" s="240"/>
      <c r="Q231" s="240"/>
      <c r="R231" s="240"/>
      <c r="S231" s="241"/>
    </row>
    <row r="232" spans="1:19" s="40" customFormat="1">
      <c r="A232" s="255"/>
      <c r="B232" s="256"/>
      <c r="D232" s="257"/>
      <c r="E232" s="257"/>
      <c r="F232" s="257"/>
      <c r="G232" s="257"/>
      <c r="H232" s="95"/>
      <c r="I232" s="95"/>
      <c r="J232" s="95"/>
      <c r="K232" s="95"/>
      <c r="L232" s="95"/>
      <c r="M232" s="95"/>
      <c r="N232" s="95"/>
      <c r="O232" s="240"/>
      <c r="P232" s="240"/>
      <c r="Q232" s="240"/>
      <c r="R232" s="240"/>
      <c r="S232" s="241"/>
    </row>
    <row r="233" spans="1:19" s="40" customFormat="1">
      <c r="A233" s="255"/>
      <c r="B233" s="256"/>
      <c r="D233" s="257"/>
      <c r="E233" s="257"/>
      <c r="F233" s="257"/>
      <c r="G233" s="257"/>
      <c r="H233" s="95"/>
      <c r="I233" s="95"/>
      <c r="J233" s="95"/>
      <c r="K233" s="95"/>
      <c r="L233" s="95"/>
      <c r="M233" s="95"/>
      <c r="N233" s="95"/>
      <c r="O233" s="240"/>
      <c r="P233" s="240"/>
      <c r="Q233" s="240"/>
      <c r="R233" s="240"/>
      <c r="S233" s="241"/>
    </row>
    <row r="234" spans="1:19" s="40" customFormat="1">
      <c r="A234" s="255"/>
      <c r="B234" s="256"/>
      <c r="D234" s="257"/>
      <c r="E234" s="257"/>
      <c r="F234" s="257"/>
      <c r="G234" s="257"/>
      <c r="H234" s="95"/>
      <c r="I234" s="95"/>
      <c r="J234" s="95"/>
      <c r="K234" s="95"/>
      <c r="L234" s="95"/>
      <c r="M234" s="95"/>
      <c r="N234" s="95"/>
      <c r="O234" s="240"/>
      <c r="P234" s="240"/>
      <c r="Q234" s="240"/>
      <c r="R234" s="240"/>
      <c r="S234" s="241"/>
    </row>
    <row r="235" spans="1:19" s="40" customFormat="1">
      <c r="A235" s="255"/>
      <c r="B235" s="256"/>
      <c r="D235" s="257"/>
      <c r="E235" s="257"/>
      <c r="F235" s="257"/>
      <c r="G235" s="257"/>
      <c r="H235" s="95"/>
      <c r="I235" s="95"/>
      <c r="J235" s="95"/>
      <c r="K235" s="95"/>
      <c r="L235" s="95"/>
      <c r="M235" s="95"/>
      <c r="N235" s="95"/>
      <c r="O235" s="240"/>
      <c r="P235" s="240"/>
      <c r="Q235" s="240"/>
      <c r="R235" s="240"/>
      <c r="S235" s="241"/>
    </row>
    <row r="236" spans="1:19" s="40" customFormat="1">
      <c r="A236" s="255"/>
      <c r="B236" s="256"/>
      <c r="D236" s="257"/>
      <c r="E236" s="257"/>
      <c r="F236" s="257"/>
      <c r="G236" s="257"/>
      <c r="H236" s="95"/>
      <c r="I236" s="95"/>
      <c r="J236" s="95"/>
      <c r="K236" s="95"/>
      <c r="L236" s="95"/>
      <c r="M236" s="95"/>
      <c r="N236" s="95"/>
      <c r="O236" s="240"/>
      <c r="P236" s="240"/>
      <c r="Q236" s="240"/>
      <c r="R236" s="240"/>
      <c r="S236" s="241"/>
    </row>
    <row r="237" spans="1:19" s="40" customFormat="1">
      <c r="A237" s="255"/>
      <c r="B237" s="256"/>
      <c r="D237" s="257"/>
      <c r="E237" s="257"/>
      <c r="F237" s="257"/>
      <c r="G237" s="257"/>
      <c r="H237" s="95"/>
      <c r="I237" s="95"/>
      <c r="J237" s="95"/>
      <c r="K237" s="95"/>
      <c r="L237" s="95"/>
      <c r="M237" s="95"/>
      <c r="N237" s="95"/>
      <c r="O237" s="240"/>
      <c r="P237" s="240"/>
      <c r="Q237" s="240"/>
      <c r="R237" s="240"/>
      <c r="S237" s="241"/>
    </row>
    <row r="238" spans="1:19" s="40" customFormat="1">
      <c r="A238" s="255"/>
      <c r="B238" s="256"/>
      <c r="D238" s="257"/>
      <c r="E238" s="257"/>
      <c r="F238" s="257"/>
      <c r="G238" s="257"/>
      <c r="H238" s="95"/>
      <c r="I238" s="95"/>
      <c r="J238" s="95"/>
      <c r="K238" s="95"/>
      <c r="L238" s="95"/>
      <c r="M238" s="95"/>
      <c r="N238" s="95"/>
      <c r="O238" s="240"/>
      <c r="P238" s="240"/>
      <c r="Q238" s="240"/>
      <c r="R238" s="240"/>
      <c r="S238" s="241"/>
    </row>
    <row r="239" spans="1:19" s="40" customFormat="1">
      <c r="A239" s="255"/>
      <c r="B239" s="256"/>
      <c r="D239" s="257"/>
      <c r="E239" s="257"/>
      <c r="F239" s="257"/>
      <c r="G239" s="257"/>
      <c r="H239" s="95"/>
      <c r="I239" s="95"/>
      <c r="J239" s="95"/>
      <c r="K239" s="95"/>
      <c r="L239" s="95"/>
      <c r="M239" s="95"/>
      <c r="N239" s="95"/>
      <c r="O239" s="240"/>
      <c r="P239" s="240"/>
      <c r="Q239" s="240"/>
      <c r="R239" s="240"/>
      <c r="S239" s="241"/>
    </row>
    <row r="240" spans="1:19" s="40" customFormat="1">
      <c r="A240" s="255"/>
      <c r="B240" s="256"/>
      <c r="D240" s="257"/>
      <c r="E240" s="257"/>
      <c r="F240" s="257"/>
      <c r="G240" s="257"/>
      <c r="H240" s="95"/>
      <c r="I240" s="95"/>
      <c r="J240" s="95"/>
      <c r="K240" s="95"/>
      <c r="L240" s="95"/>
      <c r="M240" s="95"/>
      <c r="N240" s="95"/>
      <c r="O240" s="240"/>
      <c r="P240" s="240"/>
      <c r="Q240" s="240"/>
      <c r="R240" s="240"/>
      <c r="S240" s="241"/>
    </row>
    <row r="241" spans="1:19" s="40" customFormat="1">
      <c r="A241" s="255"/>
      <c r="B241" s="256"/>
      <c r="D241" s="257"/>
      <c r="E241" s="257"/>
      <c r="F241" s="257"/>
      <c r="G241" s="257"/>
      <c r="H241" s="95"/>
      <c r="I241" s="95"/>
      <c r="J241" s="95"/>
      <c r="K241" s="95"/>
      <c r="L241" s="95"/>
      <c r="M241" s="95"/>
      <c r="N241" s="95"/>
      <c r="O241" s="240"/>
      <c r="P241" s="240"/>
      <c r="Q241" s="240"/>
      <c r="R241" s="240"/>
      <c r="S241" s="241"/>
    </row>
    <row r="242" spans="1:19" s="40" customFormat="1">
      <c r="A242" s="255"/>
      <c r="B242" s="256"/>
      <c r="D242" s="257"/>
      <c r="E242" s="257"/>
      <c r="F242" s="257"/>
      <c r="G242" s="257"/>
      <c r="H242" s="95"/>
      <c r="I242" s="95"/>
      <c r="J242" s="95"/>
      <c r="K242" s="95"/>
      <c r="L242" s="95"/>
      <c r="M242" s="95"/>
      <c r="N242" s="95"/>
      <c r="O242" s="240"/>
      <c r="P242" s="240"/>
      <c r="Q242" s="240"/>
      <c r="R242" s="240"/>
      <c r="S242" s="241"/>
    </row>
    <row r="243" spans="1:19" s="40" customFormat="1">
      <c r="A243" s="255"/>
      <c r="B243" s="256"/>
      <c r="D243" s="257"/>
      <c r="E243" s="257"/>
      <c r="F243" s="257"/>
      <c r="G243" s="257"/>
      <c r="H243" s="95"/>
      <c r="I243" s="95"/>
      <c r="J243" s="95"/>
      <c r="K243" s="95"/>
      <c r="L243" s="95"/>
      <c r="M243" s="95"/>
      <c r="N243" s="95"/>
      <c r="O243" s="240"/>
      <c r="P243" s="240"/>
      <c r="Q243" s="240"/>
      <c r="R243" s="240"/>
      <c r="S243" s="241"/>
    </row>
    <row r="244" spans="1:19" s="40" customFormat="1">
      <c r="A244" s="255"/>
      <c r="B244" s="256"/>
      <c r="D244" s="257"/>
      <c r="E244" s="257"/>
      <c r="F244" s="257"/>
      <c r="G244" s="257"/>
      <c r="H244" s="95"/>
      <c r="I244" s="95"/>
      <c r="J244" s="95"/>
      <c r="K244" s="95"/>
      <c r="L244" s="95"/>
      <c r="M244" s="95"/>
      <c r="N244" s="95"/>
      <c r="O244" s="240"/>
      <c r="P244" s="240"/>
      <c r="Q244" s="240"/>
      <c r="R244" s="240"/>
      <c r="S244" s="241"/>
    </row>
    <row r="245" spans="1:19" s="40" customFormat="1">
      <c r="A245" s="255"/>
      <c r="B245" s="256"/>
      <c r="D245" s="257"/>
      <c r="E245" s="257"/>
      <c r="F245" s="257"/>
      <c r="G245" s="257"/>
      <c r="H245" s="95"/>
      <c r="I245" s="95"/>
      <c r="J245" s="95"/>
      <c r="K245" s="95"/>
      <c r="L245" s="95"/>
      <c r="M245" s="95"/>
      <c r="N245" s="95"/>
      <c r="O245" s="240"/>
      <c r="P245" s="240"/>
      <c r="Q245" s="240"/>
      <c r="R245" s="240"/>
      <c r="S245" s="241"/>
    </row>
    <row r="246" spans="1:19" s="40" customFormat="1">
      <c r="A246" s="255"/>
      <c r="B246" s="256"/>
      <c r="D246" s="257"/>
      <c r="E246" s="257"/>
      <c r="F246" s="257"/>
      <c r="G246" s="257"/>
      <c r="H246" s="95"/>
      <c r="I246" s="95"/>
      <c r="J246" s="95"/>
      <c r="K246" s="95"/>
      <c r="L246" s="95"/>
      <c r="M246" s="95"/>
      <c r="N246" s="95"/>
      <c r="O246" s="240"/>
      <c r="P246" s="240"/>
      <c r="Q246" s="240"/>
      <c r="R246" s="240"/>
      <c r="S246" s="241"/>
    </row>
    <row r="247" spans="1:19" s="40" customFormat="1">
      <c r="A247" s="255"/>
      <c r="B247" s="256"/>
      <c r="D247" s="257"/>
      <c r="E247" s="257"/>
      <c r="F247" s="257"/>
      <c r="G247" s="257"/>
      <c r="H247" s="95"/>
      <c r="I247" s="95"/>
      <c r="J247" s="95"/>
      <c r="K247" s="95"/>
      <c r="L247" s="95"/>
      <c r="M247" s="95"/>
      <c r="N247" s="95"/>
      <c r="O247" s="240"/>
      <c r="P247" s="240"/>
      <c r="Q247" s="240"/>
      <c r="R247" s="240"/>
      <c r="S247" s="241"/>
    </row>
    <row r="248" spans="1:19" s="40" customFormat="1">
      <c r="A248" s="255"/>
      <c r="B248" s="256"/>
      <c r="D248" s="257"/>
      <c r="E248" s="257"/>
      <c r="F248" s="257"/>
      <c r="G248" s="257"/>
      <c r="H248" s="95"/>
      <c r="I248" s="95"/>
      <c r="J248" s="95"/>
      <c r="K248" s="95"/>
      <c r="L248" s="95"/>
      <c r="M248" s="95"/>
      <c r="N248" s="95"/>
      <c r="O248" s="240"/>
      <c r="P248" s="240"/>
      <c r="Q248" s="240"/>
      <c r="R248" s="240"/>
      <c r="S248" s="241"/>
    </row>
  </sheetData>
  <mergeCells count="82">
    <mergeCell ref="A84:S88"/>
    <mergeCell ref="A89:S93"/>
    <mergeCell ref="A94:S98"/>
    <mergeCell ref="B70:D70"/>
    <mergeCell ref="B71:D71"/>
    <mergeCell ref="B72:D72"/>
    <mergeCell ref="B73:D73"/>
    <mergeCell ref="A74:S78"/>
    <mergeCell ref="A79:S83"/>
    <mergeCell ref="B69:D69"/>
    <mergeCell ref="B56:C56"/>
    <mergeCell ref="B57:C57"/>
    <mergeCell ref="B58:C58"/>
    <mergeCell ref="B59:C59"/>
    <mergeCell ref="B60:C60"/>
    <mergeCell ref="B61:C61"/>
    <mergeCell ref="A64:D64"/>
    <mergeCell ref="B65:D65"/>
    <mergeCell ref="B66:D66"/>
    <mergeCell ref="B67:D67"/>
    <mergeCell ref="B68:D68"/>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B19:C19"/>
    <mergeCell ref="B10:C10"/>
    <mergeCell ref="B11:C11"/>
    <mergeCell ref="B12:C12"/>
    <mergeCell ref="B13:C13"/>
    <mergeCell ref="B14:C14"/>
    <mergeCell ref="B15:C15"/>
    <mergeCell ref="B16:C16"/>
    <mergeCell ref="B17:C17"/>
    <mergeCell ref="B18:C18"/>
    <mergeCell ref="B5:C5"/>
    <mergeCell ref="B6:C6"/>
    <mergeCell ref="B7:C7"/>
    <mergeCell ref="B8:C8"/>
    <mergeCell ref="B9:C9"/>
    <mergeCell ref="H2:I2"/>
    <mergeCell ref="J2:K2"/>
    <mergeCell ref="L2:M2"/>
    <mergeCell ref="N2:Q2"/>
    <mergeCell ref="R2:S2"/>
    <mergeCell ref="B4:C4"/>
    <mergeCell ref="A2:A3"/>
    <mergeCell ref="B2:C3"/>
    <mergeCell ref="D2:E2"/>
    <mergeCell ref="F2:G2"/>
  </mergeCells>
  <conditionalFormatting sqref="D7:N40 D53:J54 H44:J52 K44:N54 D5:S6 R57:S60 D61:S63 D55:N56 R10:S54 H41:N43 F52:G52 E67:H73 P10:Q11 O7:O56 Q12:Q60 D57:P60 G41:G51 P12:P56 S52:S56 D41:F52 P7:S9 R54:R56">
    <cfRule type="cellIs" dxfId="2" priority="99" operator="lessThan">
      <formula>0</formula>
    </cfRule>
  </conditionalFormatting>
  <dataValidations count="3">
    <dataValidation type="decimal" showInputMessage="1" showErrorMessage="1" sqref="IQ65516 SM65516 ACI65516 AME65516 AWA65516 BFW65516 BPS65516 BZO65516 CJK65516 CTG65516 DDC65516 DMY65516 DWU65516 EGQ65516 EQM65516 FAI65516 FKE65516 FUA65516 GDW65516 GNS65516 GXO65516 HHK65516 HRG65516 IBC65516 IKY65516 IUU65516 JEQ65516 JOM65516 JYI65516 KIE65516 KSA65516 LBW65516 LLS65516 LVO65516 MFK65516 MPG65516 MZC65516 NIY65516 NSU65516 OCQ65516 OMM65516 OWI65516 PGE65516 PQA65516 PZW65516 QJS65516 QTO65516 RDK65516 RNG65516 RXC65516 SGY65516 SQU65516 TAQ65516 TKM65516 TUI65516 UEE65516 UOA65516 UXW65516 VHS65516 VRO65516 WBK65516 WLG65516 WVC65516 IQ131052 SM131052 ACI131052 AME131052 AWA131052 BFW131052 BPS131052 BZO131052 CJK131052 CTG131052 DDC131052 DMY131052 DWU131052 EGQ131052 EQM131052 FAI131052 FKE131052 FUA131052 GDW131052 GNS131052 GXO131052 HHK131052 HRG131052 IBC131052 IKY131052 IUU131052 JEQ131052 JOM131052 JYI131052 KIE131052 KSA131052 LBW131052 LLS131052 LVO131052 MFK131052 MPG131052 MZC131052 NIY131052 NSU131052 OCQ131052 OMM131052 OWI131052 PGE131052 PQA131052 PZW131052 QJS131052 QTO131052 RDK131052 RNG131052 RXC131052 SGY131052 SQU131052 TAQ131052 TKM131052 TUI131052 UEE131052 UOA131052 UXW131052 VHS131052 VRO131052 WBK131052 WLG131052 WVC131052 IQ196588 SM196588 ACI196588 AME196588 AWA196588 BFW196588 BPS196588 BZO196588 CJK196588 CTG196588 DDC196588 DMY196588 DWU196588 EGQ196588 EQM196588 FAI196588 FKE196588 FUA196588 GDW196588 GNS196588 GXO196588 HHK196588 HRG196588 IBC196588 IKY196588 IUU196588 JEQ196588 JOM196588 JYI196588 KIE196588 KSA196588 LBW196588 LLS196588 LVO196588 MFK196588 MPG196588 MZC196588 NIY196588 NSU196588 OCQ196588 OMM196588 OWI196588 PGE196588 PQA196588 PZW196588 QJS196588 QTO196588 RDK196588 RNG196588 RXC196588 SGY196588 SQU196588 TAQ196588 TKM196588 TUI196588 UEE196588 UOA196588 UXW196588 VHS196588 VRO196588 WBK196588 WLG196588 WVC196588 IQ262124 SM262124 ACI262124 AME262124 AWA262124 BFW262124 BPS262124 BZO262124 CJK262124 CTG262124 DDC262124 DMY262124 DWU262124 EGQ262124 EQM262124 FAI262124 FKE262124 FUA262124 GDW262124 GNS262124 GXO262124 HHK262124 HRG262124 IBC262124 IKY262124 IUU262124 JEQ262124 JOM262124 JYI262124 KIE262124 KSA262124 LBW262124 LLS262124 LVO262124 MFK262124 MPG262124 MZC262124 NIY262124 NSU262124 OCQ262124 OMM262124 OWI262124 PGE262124 PQA262124 PZW262124 QJS262124 QTO262124 RDK262124 RNG262124 RXC262124 SGY262124 SQU262124 TAQ262124 TKM262124 TUI262124 UEE262124 UOA262124 UXW262124 VHS262124 VRO262124 WBK262124 WLG262124 WVC262124 IQ327660 SM327660 ACI327660 AME327660 AWA327660 BFW327660 BPS327660 BZO327660 CJK327660 CTG327660 DDC327660 DMY327660 DWU327660 EGQ327660 EQM327660 FAI327660 FKE327660 FUA327660 GDW327660 GNS327660 GXO327660 HHK327660 HRG327660 IBC327660 IKY327660 IUU327660 JEQ327660 JOM327660 JYI327660 KIE327660 KSA327660 LBW327660 LLS327660 LVO327660 MFK327660 MPG327660 MZC327660 NIY327660 NSU327660 OCQ327660 OMM327660 OWI327660 PGE327660 PQA327660 PZW327660 QJS327660 QTO327660 RDK327660 RNG327660 RXC327660 SGY327660 SQU327660 TAQ327660 TKM327660 TUI327660 UEE327660 UOA327660 UXW327660 VHS327660 VRO327660 WBK327660 WLG327660 WVC327660 IQ393196 SM393196 ACI393196 AME393196 AWA393196 BFW393196 BPS393196 BZO393196 CJK393196 CTG393196 DDC393196 DMY393196 DWU393196 EGQ393196 EQM393196 FAI393196 FKE393196 FUA393196 GDW393196 GNS393196 GXO393196 HHK393196 HRG393196 IBC393196 IKY393196 IUU393196 JEQ393196 JOM393196 JYI393196 KIE393196 KSA393196 LBW393196 LLS393196 LVO393196 MFK393196 MPG393196 MZC393196 NIY393196 NSU393196 OCQ393196 OMM393196 OWI393196 PGE393196 PQA393196 PZW393196 QJS393196 QTO393196 RDK393196 RNG393196 RXC393196 SGY393196 SQU393196 TAQ393196 TKM393196 TUI393196 UEE393196 UOA393196 UXW393196 VHS393196 VRO393196 WBK393196 WLG393196 WVC393196 IQ458732 SM458732 ACI458732 AME458732 AWA458732 BFW458732 BPS458732 BZO458732 CJK458732 CTG458732 DDC458732 DMY458732 DWU458732 EGQ458732 EQM458732 FAI458732 FKE458732 FUA458732 GDW458732 GNS458732 GXO458732 HHK458732 HRG458732 IBC458732 IKY458732 IUU458732 JEQ458732 JOM458732 JYI458732 KIE458732 KSA458732 LBW458732 LLS458732 LVO458732 MFK458732 MPG458732 MZC458732 NIY458732 NSU458732 OCQ458732 OMM458732 OWI458732 PGE458732 PQA458732 PZW458732 QJS458732 QTO458732 RDK458732 RNG458732 RXC458732 SGY458732 SQU458732 TAQ458732 TKM458732 TUI458732 UEE458732 UOA458732 UXW458732 VHS458732 VRO458732 WBK458732 WLG458732 WVC458732 IQ524268 SM524268 ACI524268 AME524268 AWA524268 BFW524268 BPS524268 BZO524268 CJK524268 CTG524268 DDC524268 DMY524268 DWU524268 EGQ524268 EQM524268 FAI524268 FKE524268 FUA524268 GDW524268 GNS524268 GXO524268 HHK524268 HRG524268 IBC524268 IKY524268 IUU524268 JEQ524268 JOM524268 JYI524268 KIE524268 KSA524268 LBW524268 LLS524268 LVO524268 MFK524268 MPG524268 MZC524268 NIY524268 NSU524268 OCQ524268 OMM524268 OWI524268 PGE524268 PQA524268 PZW524268 QJS524268 QTO524268 RDK524268 RNG524268 RXC524268 SGY524268 SQU524268 TAQ524268 TKM524268 TUI524268 UEE524268 UOA524268 UXW524268 VHS524268 VRO524268 WBK524268 WLG524268 WVC524268 IQ589804 SM589804 ACI589804 AME589804 AWA589804 BFW589804 BPS589804 BZO589804 CJK589804 CTG589804 DDC589804 DMY589804 DWU589804 EGQ589804 EQM589804 FAI589804 FKE589804 FUA589804 GDW589804 GNS589804 GXO589804 HHK589804 HRG589804 IBC589804 IKY589804 IUU589804 JEQ589804 JOM589804 JYI589804 KIE589804 KSA589804 LBW589804 LLS589804 LVO589804 MFK589804 MPG589804 MZC589804 NIY589804 NSU589804 OCQ589804 OMM589804 OWI589804 PGE589804 PQA589804 PZW589804 QJS589804 QTO589804 RDK589804 RNG589804 RXC589804 SGY589804 SQU589804 TAQ589804 TKM589804 TUI589804 UEE589804 UOA589804 UXW589804 VHS589804 VRO589804 WBK589804 WLG589804 WVC589804 IQ655340 SM655340 ACI655340 AME655340 AWA655340 BFW655340 BPS655340 BZO655340 CJK655340 CTG655340 DDC655340 DMY655340 DWU655340 EGQ655340 EQM655340 FAI655340 FKE655340 FUA655340 GDW655340 GNS655340 GXO655340 HHK655340 HRG655340 IBC655340 IKY655340 IUU655340 JEQ655340 JOM655340 JYI655340 KIE655340 KSA655340 LBW655340 LLS655340 LVO655340 MFK655340 MPG655340 MZC655340 NIY655340 NSU655340 OCQ655340 OMM655340 OWI655340 PGE655340 PQA655340 PZW655340 QJS655340 QTO655340 RDK655340 RNG655340 RXC655340 SGY655340 SQU655340 TAQ655340 TKM655340 TUI655340 UEE655340 UOA655340 UXW655340 VHS655340 VRO655340 WBK655340 WLG655340 WVC655340 IQ720876 SM720876 ACI720876 AME720876 AWA720876 BFW720876 BPS720876 BZO720876 CJK720876 CTG720876 DDC720876 DMY720876 DWU720876 EGQ720876 EQM720876 FAI720876 FKE720876 FUA720876 GDW720876 GNS720876 GXO720876 HHK720876 HRG720876 IBC720876 IKY720876 IUU720876 JEQ720876 JOM720876 JYI720876 KIE720876 KSA720876 LBW720876 LLS720876 LVO720876 MFK720876 MPG720876 MZC720876 NIY720876 NSU720876 OCQ720876 OMM720876 OWI720876 PGE720876 PQA720876 PZW720876 QJS720876 QTO720876 RDK720876 RNG720876 RXC720876 SGY720876 SQU720876 TAQ720876 TKM720876 TUI720876 UEE720876 UOA720876 UXW720876 VHS720876 VRO720876 WBK720876 WLG720876 WVC720876 IQ786412 SM786412 ACI786412 AME786412 AWA786412 BFW786412 BPS786412 BZO786412 CJK786412 CTG786412 DDC786412 DMY786412 DWU786412 EGQ786412 EQM786412 FAI786412 FKE786412 FUA786412 GDW786412 GNS786412 GXO786412 HHK786412 HRG786412 IBC786412 IKY786412 IUU786412 JEQ786412 JOM786412 JYI786412 KIE786412 KSA786412 LBW786412 LLS786412 LVO786412 MFK786412 MPG786412 MZC786412 NIY786412 NSU786412 OCQ786412 OMM786412 OWI786412 PGE786412 PQA786412 PZW786412 QJS786412 QTO786412 RDK786412 RNG786412 RXC786412 SGY786412 SQU786412 TAQ786412 TKM786412 TUI786412 UEE786412 UOA786412 UXW786412 VHS786412 VRO786412 WBK786412 WLG786412 WVC786412 IQ851948 SM851948 ACI851948 AME851948 AWA851948 BFW851948 BPS851948 BZO851948 CJK851948 CTG851948 DDC851948 DMY851948 DWU851948 EGQ851948 EQM851948 FAI851948 FKE851948 FUA851948 GDW851948 GNS851948 GXO851948 HHK851948 HRG851948 IBC851948 IKY851948 IUU851948 JEQ851948 JOM851948 JYI851948 KIE851948 KSA851948 LBW851948 LLS851948 LVO851948 MFK851948 MPG851948 MZC851948 NIY851948 NSU851948 OCQ851948 OMM851948 OWI851948 PGE851948 PQA851948 PZW851948 QJS851948 QTO851948 RDK851948 RNG851948 RXC851948 SGY851948 SQU851948 TAQ851948 TKM851948 TUI851948 UEE851948 UOA851948 UXW851948 VHS851948 VRO851948 WBK851948 WLG851948 WVC851948 IQ917484 SM917484 ACI917484 AME917484 AWA917484 BFW917484 BPS917484 BZO917484 CJK917484 CTG917484 DDC917484 DMY917484 DWU917484 EGQ917484 EQM917484 FAI917484 FKE917484 FUA917484 GDW917484 GNS917484 GXO917484 HHK917484 HRG917484 IBC917484 IKY917484 IUU917484 JEQ917484 JOM917484 JYI917484 KIE917484 KSA917484 LBW917484 LLS917484 LVO917484 MFK917484 MPG917484 MZC917484 NIY917484 NSU917484 OCQ917484 OMM917484 OWI917484 PGE917484 PQA917484 PZW917484 QJS917484 QTO917484 RDK917484 RNG917484 RXC917484 SGY917484 SQU917484 TAQ917484 TKM917484 TUI917484 UEE917484 UOA917484 UXW917484 VHS917484 VRO917484 WBK917484 WLG917484 WVC917484 IQ983020 SM983020 ACI983020 AME983020 AWA983020 BFW983020 BPS983020 BZO983020 CJK983020 CTG983020 DDC983020 DMY983020 DWU983020 EGQ983020 EQM983020 FAI983020 FKE983020 FUA983020 GDW983020 GNS983020 GXO983020 HHK983020 HRG983020 IBC983020 IKY983020 IUU983020 JEQ983020 JOM983020 JYI983020 KIE983020 KSA983020 LBW983020 LLS983020 LVO983020 MFK983020 MPG983020 MZC983020 NIY983020 NSU983020 OCQ983020 OMM983020 OWI983020 PGE983020 PQA983020 PZW983020 QJS983020 QTO983020 RDK983020 RNG983020 RXC983020 SGY983020 SQU983020 TAQ983020 TKM983020 TUI983020 UEE983020 UOA983020 UXW983020 VHS983020 VRO983020 WBK983020 WLG983020 WVC983020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O65507:IO65508 SK65507:SK65508 ACG65507:ACG65508 AMC65507:AMC65508 AVY65507:AVY65508 BFU65507:BFU65508 BPQ65507:BPQ65508 BZM65507:BZM65508 CJI65507:CJI65508 CTE65507:CTE65508 DDA65507:DDA65508 DMW65507:DMW65508 DWS65507:DWS65508 EGO65507:EGO65508 EQK65507:EQK65508 FAG65507:FAG65508 FKC65507:FKC65508 FTY65507:FTY65508 GDU65507:GDU65508 GNQ65507:GNQ65508 GXM65507:GXM65508 HHI65507:HHI65508 HRE65507:HRE65508 IBA65507:IBA65508 IKW65507:IKW65508 IUS65507:IUS65508 JEO65507:JEO65508 JOK65507:JOK65508 JYG65507:JYG65508 KIC65507:KIC65508 KRY65507:KRY65508 LBU65507:LBU65508 LLQ65507:LLQ65508 LVM65507:LVM65508 MFI65507:MFI65508 MPE65507:MPE65508 MZA65507:MZA65508 NIW65507:NIW65508 NSS65507:NSS65508 OCO65507:OCO65508 OMK65507:OMK65508 OWG65507:OWG65508 PGC65507:PGC65508 PPY65507:PPY65508 PZU65507:PZU65508 QJQ65507:QJQ65508 QTM65507:QTM65508 RDI65507:RDI65508 RNE65507:RNE65508 RXA65507:RXA65508 SGW65507:SGW65508 SQS65507:SQS65508 TAO65507:TAO65508 TKK65507:TKK65508 TUG65507:TUG65508 UEC65507:UEC65508 UNY65507:UNY65508 UXU65507:UXU65508 VHQ65507:VHQ65508 VRM65507:VRM65508 WBI65507:WBI65508 WLE65507:WLE65508 WVA65507:WVA65508 IO131043:IO131044 SK131043:SK131044 ACG131043:ACG131044 AMC131043:AMC131044 AVY131043:AVY131044 BFU131043:BFU131044 BPQ131043:BPQ131044 BZM131043:BZM131044 CJI131043:CJI131044 CTE131043:CTE131044 DDA131043:DDA131044 DMW131043:DMW131044 DWS131043:DWS131044 EGO131043:EGO131044 EQK131043:EQK131044 FAG131043:FAG131044 FKC131043:FKC131044 FTY131043:FTY131044 GDU131043:GDU131044 GNQ131043:GNQ131044 GXM131043:GXM131044 HHI131043:HHI131044 HRE131043:HRE131044 IBA131043:IBA131044 IKW131043:IKW131044 IUS131043:IUS131044 JEO131043:JEO131044 JOK131043:JOK131044 JYG131043:JYG131044 KIC131043:KIC131044 KRY131043:KRY131044 LBU131043:LBU131044 LLQ131043:LLQ131044 LVM131043:LVM131044 MFI131043:MFI131044 MPE131043:MPE131044 MZA131043:MZA131044 NIW131043:NIW131044 NSS131043:NSS131044 OCO131043:OCO131044 OMK131043:OMK131044 OWG131043:OWG131044 PGC131043:PGC131044 PPY131043:PPY131044 PZU131043:PZU131044 QJQ131043:QJQ131044 QTM131043:QTM131044 RDI131043:RDI131044 RNE131043:RNE131044 RXA131043:RXA131044 SGW131043:SGW131044 SQS131043:SQS131044 TAO131043:TAO131044 TKK131043:TKK131044 TUG131043:TUG131044 UEC131043:UEC131044 UNY131043:UNY131044 UXU131043:UXU131044 VHQ131043:VHQ131044 VRM131043:VRM131044 WBI131043:WBI131044 WLE131043:WLE131044 WVA131043:WVA131044 IO196579:IO196580 SK196579:SK196580 ACG196579:ACG196580 AMC196579:AMC196580 AVY196579:AVY196580 BFU196579:BFU196580 BPQ196579:BPQ196580 BZM196579:BZM196580 CJI196579:CJI196580 CTE196579:CTE196580 DDA196579:DDA196580 DMW196579:DMW196580 DWS196579:DWS196580 EGO196579:EGO196580 EQK196579:EQK196580 FAG196579:FAG196580 FKC196579:FKC196580 FTY196579:FTY196580 GDU196579:GDU196580 GNQ196579:GNQ196580 GXM196579:GXM196580 HHI196579:HHI196580 HRE196579:HRE196580 IBA196579:IBA196580 IKW196579:IKW196580 IUS196579:IUS196580 JEO196579:JEO196580 JOK196579:JOK196580 JYG196579:JYG196580 KIC196579:KIC196580 KRY196579:KRY196580 LBU196579:LBU196580 LLQ196579:LLQ196580 LVM196579:LVM196580 MFI196579:MFI196580 MPE196579:MPE196580 MZA196579:MZA196580 NIW196579:NIW196580 NSS196579:NSS196580 OCO196579:OCO196580 OMK196579:OMK196580 OWG196579:OWG196580 PGC196579:PGC196580 PPY196579:PPY196580 PZU196579:PZU196580 QJQ196579:QJQ196580 QTM196579:QTM196580 RDI196579:RDI196580 RNE196579:RNE196580 RXA196579:RXA196580 SGW196579:SGW196580 SQS196579:SQS196580 TAO196579:TAO196580 TKK196579:TKK196580 TUG196579:TUG196580 UEC196579:UEC196580 UNY196579:UNY196580 UXU196579:UXU196580 VHQ196579:VHQ196580 VRM196579:VRM196580 WBI196579:WBI196580 WLE196579:WLE196580 WVA196579:WVA196580 IO262115:IO262116 SK262115:SK262116 ACG262115:ACG262116 AMC262115:AMC262116 AVY262115:AVY262116 BFU262115:BFU262116 BPQ262115:BPQ262116 BZM262115:BZM262116 CJI262115:CJI262116 CTE262115:CTE262116 DDA262115:DDA262116 DMW262115:DMW262116 DWS262115:DWS262116 EGO262115:EGO262116 EQK262115:EQK262116 FAG262115:FAG262116 FKC262115:FKC262116 FTY262115:FTY262116 GDU262115:GDU262116 GNQ262115:GNQ262116 GXM262115:GXM262116 HHI262115:HHI262116 HRE262115:HRE262116 IBA262115:IBA262116 IKW262115:IKW262116 IUS262115:IUS262116 JEO262115:JEO262116 JOK262115:JOK262116 JYG262115:JYG262116 KIC262115:KIC262116 KRY262115:KRY262116 LBU262115:LBU262116 LLQ262115:LLQ262116 LVM262115:LVM262116 MFI262115:MFI262116 MPE262115:MPE262116 MZA262115:MZA262116 NIW262115:NIW262116 NSS262115:NSS262116 OCO262115:OCO262116 OMK262115:OMK262116 OWG262115:OWG262116 PGC262115:PGC262116 PPY262115:PPY262116 PZU262115:PZU262116 QJQ262115:QJQ262116 QTM262115:QTM262116 RDI262115:RDI262116 RNE262115:RNE262116 RXA262115:RXA262116 SGW262115:SGW262116 SQS262115:SQS262116 TAO262115:TAO262116 TKK262115:TKK262116 TUG262115:TUG262116 UEC262115:UEC262116 UNY262115:UNY262116 UXU262115:UXU262116 VHQ262115:VHQ262116 VRM262115:VRM262116 WBI262115:WBI262116 WLE262115:WLE262116 WVA262115:WVA262116 IO327651:IO327652 SK327651:SK327652 ACG327651:ACG327652 AMC327651:AMC327652 AVY327651:AVY327652 BFU327651:BFU327652 BPQ327651:BPQ327652 BZM327651:BZM327652 CJI327651:CJI327652 CTE327651:CTE327652 DDA327651:DDA327652 DMW327651:DMW327652 DWS327651:DWS327652 EGO327651:EGO327652 EQK327651:EQK327652 FAG327651:FAG327652 FKC327651:FKC327652 FTY327651:FTY327652 GDU327651:GDU327652 GNQ327651:GNQ327652 GXM327651:GXM327652 HHI327651:HHI327652 HRE327651:HRE327652 IBA327651:IBA327652 IKW327651:IKW327652 IUS327651:IUS327652 JEO327651:JEO327652 JOK327651:JOK327652 JYG327651:JYG327652 KIC327651:KIC327652 KRY327651:KRY327652 LBU327651:LBU327652 LLQ327651:LLQ327652 LVM327651:LVM327652 MFI327651:MFI327652 MPE327651:MPE327652 MZA327651:MZA327652 NIW327651:NIW327652 NSS327651:NSS327652 OCO327651:OCO327652 OMK327651:OMK327652 OWG327651:OWG327652 PGC327651:PGC327652 PPY327651:PPY327652 PZU327651:PZU327652 QJQ327651:QJQ327652 QTM327651:QTM327652 RDI327651:RDI327652 RNE327651:RNE327652 RXA327651:RXA327652 SGW327651:SGW327652 SQS327651:SQS327652 TAO327651:TAO327652 TKK327651:TKK327652 TUG327651:TUG327652 UEC327651:UEC327652 UNY327651:UNY327652 UXU327651:UXU327652 VHQ327651:VHQ327652 VRM327651:VRM327652 WBI327651:WBI327652 WLE327651:WLE327652 WVA327651:WVA327652 IO393187:IO393188 SK393187:SK393188 ACG393187:ACG393188 AMC393187:AMC393188 AVY393187:AVY393188 BFU393187:BFU393188 BPQ393187:BPQ393188 BZM393187:BZM393188 CJI393187:CJI393188 CTE393187:CTE393188 DDA393187:DDA393188 DMW393187:DMW393188 DWS393187:DWS393188 EGO393187:EGO393188 EQK393187:EQK393188 FAG393187:FAG393188 FKC393187:FKC393188 FTY393187:FTY393188 GDU393187:GDU393188 GNQ393187:GNQ393188 GXM393187:GXM393188 HHI393187:HHI393188 HRE393187:HRE393188 IBA393187:IBA393188 IKW393187:IKW393188 IUS393187:IUS393188 JEO393187:JEO393188 JOK393187:JOK393188 JYG393187:JYG393188 KIC393187:KIC393188 KRY393187:KRY393188 LBU393187:LBU393188 LLQ393187:LLQ393188 LVM393187:LVM393188 MFI393187:MFI393188 MPE393187:MPE393188 MZA393187:MZA393188 NIW393187:NIW393188 NSS393187:NSS393188 OCO393187:OCO393188 OMK393187:OMK393188 OWG393187:OWG393188 PGC393187:PGC393188 PPY393187:PPY393188 PZU393187:PZU393188 QJQ393187:QJQ393188 QTM393187:QTM393188 RDI393187:RDI393188 RNE393187:RNE393188 RXA393187:RXA393188 SGW393187:SGW393188 SQS393187:SQS393188 TAO393187:TAO393188 TKK393187:TKK393188 TUG393187:TUG393188 UEC393187:UEC393188 UNY393187:UNY393188 UXU393187:UXU393188 VHQ393187:VHQ393188 VRM393187:VRM393188 WBI393187:WBI393188 WLE393187:WLE393188 WVA393187:WVA393188 IO458723:IO458724 SK458723:SK458724 ACG458723:ACG458724 AMC458723:AMC458724 AVY458723:AVY458724 BFU458723:BFU458724 BPQ458723:BPQ458724 BZM458723:BZM458724 CJI458723:CJI458724 CTE458723:CTE458724 DDA458723:DDA458724 DMW458723:DMW458724 DWS458723:DWS458724 EGO458723:EGO458724 EQK458723:EQK458724 FAG458723:FAG458724 FKC458723:FKC458724 FTY458723:FTY458724 GDU458723:GDU458724 GNQ458723:GNQ458724 GXM458723:GXM458724 HHI458723:HHI458724 HRE458723:HRE458724 IBA458723:IBA458724 IKW458723:IKW458724 IUS458723:IUS458724 JEO458723:JEO458724 JOK458723:JOK458724 JYG458723:JYG458724 KIC458723:KIC458724 KRY458723:KRY458724 LBU458723:LBU458724 LLQ458723:LLQ458724 LVM458723:LVM458724 MFI458723:MFI458724 MPE458723:MPE458724 MZA458723:MZA458724 NIW458723:NIW458724 NSS458723:NSS458724 OCO458723:OCO458724 OMK458723:OMK458724 OWG458723:OWG458724 PGC458723:PGC458724 PPY458723:PPY458724 PZU458723:PZU458724 QJQ458723:QJQ458724 QTM458723:QTM458724 RDI458723:RDI458724 RNE458723:RNE458724 RXA458723:RXA458724 SGW458723:SGW458724 SQS458723:SQS458724 TAO458723:TAO458724 TKK458723:TKK458724 TUG458723:TUG458724 UEC458723:UEC458724 UNY458723:UNY458724 UXU458723:UXU458724 VHQ458723:VHQ458724 VRM458723:VRM458724 WBI458723:WBI458724 WLE458723:WLE458724 WVA458723:WVA458724 IO524259:IO524260 SK524259:SK524260 ACG524259:ACG524260 AMC524259:AMC524260 AVY524259:AVY524260 BFU524259:BFU524260 BPQ524259:BPQ524260 BZM524259:BZM524260 CJI524259:CJI524260 CTE524259:CTE524260 DDA524259:DDA524260 DMW524259:DMW524260 DWS524259:DWS524260 EGO524259:EGO524260 EQK524259:EQK524260 FAG524259:FAG524260 FKC524259:FKC524260 FTY524259:FTY524260 GDU524259:GDU524260 GNQ524259:GNQ524260 GXM524259:GXM524260 HHI524259:HHI524260 HRE524259:HRE524260 IBA524259:IBA524260 IKW524259:IKW524260 IUS524259:IUS524260 JEO524259:JEO524260 JOK524259:JOK524260 JYG524259:JYG524260 KIC524259:KIC524260 KRY524259:KRY524260 LBU524259:LBU524260 LLQ524259:LLQ524260 LVM524259:LVM524260 MFI524259:MFI524260 MPE524259:MPE524260 MZA524259:MZA524260 NIW524259:NIW524260 NSS524259:NSS524260 OCO524259:OCO524260 OMK524259:OMK524260 OWG524259:OWG524260 PGC524259:PGC524260 PPY524259:PPY524260 PZU524259:PZU524260 QJQ524259:QJQ524260 QTM524259:QTM524260 RDI524259:RDI524260 RNE524259:RNE524260 RXA524259:RXA524260 SGW524259:SGW524260 SQS524259:SQS524260 TAO524259:TAO524260 TKK524259:TKK524260 TUG524259:TUG524260 UEC524259:UEC524260 UNY524259:UNY524260 UXU524259:UXU524260 VHQ524259:VHQ524260 VRM524259:VRM524260 WBI524259:WBI524260 WLE524259:WLE524260 WVA524259:WVA524260 IO589795:IO589796 SK589795:SK589796 ACG589795:ACG589796 AMC589795:AMC589796 AVY589795:AVY589796 BFU589795:BFU589796 BPQ589795:BPQ589796 BZM589795:BZM589796 CJI589795:CJI589796 CTE589795:CTE589796 DDA589795:DDA589796 DMW589795:DMW589796 DWS589795:DWS589796 EGO589795:EGO589796 EQK589795:EQK589796 FAG589795:FAG589796 FKC589795:FKC589796 FTY589795:FTY589796 GDU589795:GDU589796 GNQ589795:GNQ589796 GXM589795:GXM589796 HHI589795:HHI589796 HRE589795:HRE589796 IBA589795:IBA589796 IKW589795:IKW589796 IUS589795:IUS589796 JEO589795:JEO589796 JOK589795:JOK589796 JYG589795:JYG589796 KIC589795:KIC589796 KRY589795:KRY589796 LBU589795:LBU589796 LLQ589795:LLQ589796 LVM589795:LVM589796 MFI589795:MFI589796 MPE589795:MPE589796 MZA589795:MZA589796 NIW589795:NIW589796 NSS589795:NSS589796 OCO589795:OCO589796 OMK589795:OMK589796 OWG589795:OWG589796 PGC589795:PGC589796 PPY589795:PPY589796 PZU589795:PZU589796 QJQ589795:QJQ589796 QTM589795:QTM589796 RDI589795:RDI589796 RNE589795:RNE589796 RXA589795:RXA589796 SGW589795:SGW589796 SQS589795:SQS589796 TAO589795:TAO589796 TKK589795:TKK589796 TUG589795:TUG589796 UEC589795:UEC589796 UNY589795:UNY589796 UXU589795:UXU589796 VHQ589795:VHQ589796 VRM589795:VRM589796 WBI589795:WBI589796 WLE589795:WLE589796 WVA589795:WVA589796 IO655331:IO655332 SK655331:SK655332 ACG655331:ACG655332 AMC655331:AMC655332 AVY655331:AVY655332 BFU655331:BFU655332 BPQ655331:BPQ655332 BZM655331:BZM655332 CJI655331:CJI655332 CTE655331:CTE655332 DDA655331:DDA655332 DMW655331:DMW655332 DWS655331:DWS655332 EGO655331:EGO655332 EQK655331:EQK655332 FAG655331:FAG655332 FKC655331:FKC655332 FTY655331:FTY655332 GDU655331:GDU655332 GNQ655331:GNQ655332 GXM655331:GXM655332 HHI655331:HHI655332 HRE655331:HRE655332 IBA655331:IBA655332 IKW655331:IKW655332 IUS655331:IUS655332 JEO655331:JEO655332 JOK655331:JOK655332 JYG655331:JYG655332 KIC655331:KIC655332 KRY655331:KRY655332 LBU655331:LBU655332 LLQ655331:LLQ655332 LVM655331:LVM655332 MFI655331:MFI655332 MPE655331:MPE655332 MZA655331:MZA655332 NIW655331:NIW655332 NSS655331:NSS655332 OCO655331:OCO655332 OMK655331:OMK655332 OWG655331:OWG655332 PGC655331:PGC655332 PPY655331:PPY655332 PZU655331:PZU655332 QJQ655331:QJQ655332 QTM655331:QTM655332 RDI655331:RDI655332 RNE655331:RNE655332 RXA655331:RXA655332 SGW655331:SGW655332 SQS655331:SQS655332 TAO655331:TAO655332 TKK655331:TKK655332 TUG655331:TUG655332 UEC655331:UEC655332 UNY655331:UNY655332 UXU655331:UXU655332 VHQ655331:VHQ655332 VRM655331:VRM655332 WBI655331:WBI655332 WLE655331:WLE655332 WVA655331:WVA655332 IO720867:IO720868 SK720867:SK720868 ACG720867:ACG720868 AMC720867:AMC720868 AVY720867:AVY720868 BFU720867:BFU720868 BPQ720867:BPQ720868 BZM720867:BZM720868 CJI720867:CJI720868 CTE720867:CTE720868 DDA720867:DDA720868 DMW720867:DMW720868 DWS720867:DWS720868 EGO720867:EGO720868 EQK720867:EQK720868 FAG720867:FAG720868 FKC720867:FKC720868 FTY720867:FTY720868 GDU720867:GDU720868 GNQ720867:GNQ720868 GXM720867:GXM720868 HHI720867:HHI720868 HRE720867:HRE720868 IBA720867:IBA720868 IKW720867:IKW720868 IUS720867:IUS720868 JEO720867:JEO720868 JOK720867:JOK720868 JYG720867:JYG720868 KIC720867:KIC720868 KRY720867:KRY720868 LBU720867:LBU720868 LLQ720867:LLQ720868 LVM720867:LVM720868 MFI720867:MFI720868 MPE720867:MPE720868 MZA720867:MZA720868 NIW720867:NIW720868 NSS720867:NSS720868 OCO720867:OCO720868 OMK720867:OMK720868 OWG720867:OWG720868 PGC720867:PGC720868 PPY720867:PPY720868 PZU720867:PZU720868 QJQ720867:QJQ720868 QTM720867:QTM720868 RDI720867:RDI720868 RNE720867:RNE720868 RXA720867:RXA720868 SGW720867:SGW720868 SQS720867:SQS720868 TAO720867:TAO720868 TKK720867:TKK720868 TUG720867:TUG720868 UEC720867:UEC720868 UNY720867:UNY720868 UXU720867:UXU720868 VHQ720867:VHQ720868 VRM720867:VRM720868 WBI720867:WBI720868 WLE720867:WLE720868 WVA720867:WVA720868 IO786403:IO786404 SK786403:SK786404 ACG786403:ACG786404 AMC786403:AMC786404 AVY786403:AVY786404 BFU786403:BFU786404 BPQ786403:BPQ786404 BZM786403:BZM786404 CJI786403:CJI786404 CTE786403:CTE786404 DDA786403:DDA786404 DMW786403:DMW786404 DWS786403:DWS786404 EGO786403:EGO786404 EQK786403:EQK786404 FAG786403:FAG786404 FKC786403:FKC786404 FTY786403:FTY786404 GDU786403:GDU786404 GNQ786403:GNQ786404 GXM786403:GXM786404 HHI786403:HHI786404 HRE786403:HRE786404 IBA786403:IBA786404 IKW786403:IKW786404 IUS786403:IUS786404 JEO786403:JEO786404 JOK786403:JOK786404 JYG786403:JYG786404 KIC786403:KIC786404 KRY786403:KRY786404 LBU786403:LBU786404 LLQ786403:LLQ786404 LVM786403:LVM786404 MFI786403:MFI786404 MPE786403:MPE786404 MZA786403:MZA786404 NIW786403:NIW786404 NSS786403:NSS786404 OCO786403:OCO786404 OMK786403:OMK786404 OWG786403:OWG786404 PGC786403:PGC786404 PPY786403:PPY786404 PZU786403:PZU786404 QJQ786403:QJQ786404 QTM786403:QTM786404 RDI786403:RDI786404 RNE786403:RNE786404 RXA786403:RXA786404 SGW786403:SGW786404 SQS786403:SQS786404 TAO786403:TAO786404 TKK786403:TKK786404 TUG786403:TUG786404 UEC786403:UEC786404 UNY786403:UNY786404 UXU786403:UXU786404 VHQ786403:VHQ786404 VRM786403:VRM786404 WBI786403:WBI786404 WLE786403:WLE786404 WVA786403:WVA786404 IO851939:IO851940 SK851939:SK851940 ACG851939:ACG851940 AMC851939:AMC851940 AVY851939:AVY851940 BFU851939:BFU851940 BPQ851939:BPQ851940 BZM851939:BZM851940 CJI851939:CJI851940 CTE851939:CTE851940 DDA851939:DDA851940 DMW851939:DMW851940 DWS851939:DWS851940 EGO851939:EGO851940 EQK851939:EQK851940 FAG851939:FAG851940 FKC851939:FKC851940 FTY851939:FTY851940 GDU851939:GDU851940 GNQ851939:GNQ851940 GXM851939:GXM851940 HHI851939:HHI851940 HRE851939:HRE851940 IBA851939:IBA851940 IKW851939:IKW851940 IUS851939:IUS851940 JEO851939:JEO851940 JOK851939:JOK851940 JYG851939:JYG851940 KIC851939:KIC851940 KRY851939:KRY851940 LBU851939:LBU851940 LLQ851939:LLQ851940 LVM851939:LVM851940 MFI851939:MFI851940 MPE851939:MPE851940 MZA851939:MZA851940 NIW851939:NIW851940 NSS851939:NSS851940 OCO851939:OCO851940 OMK851939:OMK851940 OWG851939:OWG851940 PGC851939:PGC851940 PPY851939:PPY851940 PZU851939:PZU851940 QJQ851939:QJQ851940 QTM851939:QTM851940 RDI851939:RDI851940 RNE851939:RNE851940 RXA851939:RXA851940 SGW851939:SGW851940 SQS851939:SQS851940 TAO851939:TAO851940 TKK851939:TKK851940 TUG851939:TUG851940 UEC851939:UEC851940 UNY851939:UNY851940 UXU851939:UXU851940 VHQ851939:VHQ851940 VRM851939:VRM851940 WBI851939:WBI851940 WLE851939:WLE851940 WVA851939:WVA851940 IO917475:IO917476 SK917475:SK917476 ACG917475:ACG917476 AMC917475:AMC917476 AVY917475:AVY917476 BFU917475:BFU917476 BPQ917475:BPQ917476 BZM917475:BZM917476 CJI917475:CJI917476 CTE917475:CTE917476 DDA917475:DDA917476 DMW917475:DMW917476 DWS917475:DWS917476 EGO917475:EGO917476 EQK917475:EQK917476 FAG917475:FAG917476 FKC917475:FKC917476 FTY917475:FTY917476 GDU917475:GDU917476 GNQ917475:GNQ917476 GXM917475:GXM917476 HHI917475:HHI917476 HRE917475:HRE917476 IBA917475:IBA917476 IKW917475:IKW917476 IUS917475:IUS917476 JEO917475:JEO917476 JOK917475:JOK917476 JYG917475:JYG917476 KIC917475:KIC917476 KRY917475:KRY917476 LBU917475:LBU917476 LLQ917475:LLQ917476 LVM917475:LVM917476 MFI917475:MFI917476 MPE917475:MPE917476 MZA917475:MZA917476 NIW917475:NIW917476 NSS917475:NSS917476 OCO917475:OCO917476 OMK917475:OMK917476 OWG917475:OWG917476 PGC917475:PGC917476 PPY917475:PPY917476 PZU917475:PZU917476 QJQ917475:QJQ917476 QTM917475:QTM917476 RDI917475:RDI917476 RNE917475:RNE917476 RXA917475:RXA917476 SGW917475:SGW917476 SQS917475:SQS917476 TAO917475:TAO917476 TKK917475:TKK917476 TUG917475:TUG917476 UEC917475:UEC917476 UNY917475:UNY917476 UXU917475:UXU917476 VHQ917475:VHQ917476 VRM917475:VRM917476 WBI917475:WBI917476 WLE917475:WLE917476 WVA917475:WVA917476 IO983011:IO983012 SK983011:SK983012 ACG983011:ACG983012 AMC983011:AMC983012 AVY983011:AVY983012 BFU983011:BFU983012 BPQ983011:BPQ983012 BZM983011:BZM983012 CJI983011:CJI983012 CTE983011:CTE983012 DDA983011:DDA983012 DMW983011:DMW983012 DWS983011:DWS983012 EGO983011:EGO983012 EQK983011:EQK983012 FAG983011:FAG983012 FKC983011:FKC983012 FTY983011:FTY983012 GDU983011:GDU983012 GNQ983011:GNQ983012 GXM983011:GXM983012 HHI983011:HHI983012 HRE983011:HRE983012 IBA983011:IBA983012 IKW983011:IKW983012 IUS983011:IUS983012 JEO983011:JEO983012 JOK983011:JOK983012 JYG983011:JYG983012 KIC983011:KIC983012 KRY983011:KRY983012 LBU983011:LBU983012 LLQ983011:LLQ983012 LVM983011:LVM983012 MFI983011:MFI983012 MPE983011:MPE983012 MZA983011:MZA983012 NIW983011:NIW983012 NSS983011:NSS983012 OCO983011:OCO983012 OMK983011:OMK983012 OWG983011:OWG983012 PGC983011:PGC983012 PPY983011:PPY983012 PZU983011:PZU983012 QJQ983011:QJQ983012 QTM983011:QTM983012 RDI983011:RDI983012 RNE983011:RNE983012 RXA983011:RXA983012 SGW983011:SGW983012 SQS983011:SQS983012 TAO983011:TAO983012 TKK983011:TKK983012 TUG983011:TUG983012 UEC983011:UEC983012 UNY983011:UNY983012 UXU983011:UXU983012 VHQ983011:VHQ983012 VRM983011:VRM983012 WBI983011:WBI983012 WLE983011:WLE983012 WVA983011:WVA983012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IQ65507:IQ65508 SM65507:SM65508 ACI65507:ACI65508 AME65507:AME65508 AWA65507:AWA65508 BFW65507:BFW65508 BPS65507:BPS65508 BZO65507:BZO65508 CJK65507:CJK65508 CTG65507:CTG65508 DDC65507:DDC65508 DMY65507:DMY65508 DWU65507:DWU65508 EGQ65507:EGQ65508 EQM65507:EQM65508 FAI65507:FAI65508 FKE65507:FKE65508 FUA65507:FUA65508 GDW65507:GDW65508 GNS65507:GNS65508 GXO65507:GXO65508 HHK65507:HHK65508 HRG65507:HRG65508 IBC65507:IBC65508 IKY65507:IKY65508 IUU65507:IUU65508 JEQ65507:JEQ65508 JOM65507:JOM65508 JYI65507:JYI65508 KIE65507:KIE65508 KSA65507:KSA65508 LBW65507:LBW65508 LLS65507:LLS65508 LVO65507:LVO65508 MFK65507:MFK65508 MPG65507:MPG65508 MZC65507:MZC65508 NIY65507:NIY65508 NSU65507:NSU65508 OCQ65507:OCQ65508 OMM65507:OMM65508 OWI65507:OWI65508 PGE65507:PGE65508 PQA65507:PQA65508 PZW65507:PZW65508 QJS65507:QJS65508 QTO65507:QTO65508 RDK65507:RDK65508 RNG65507:RNG65508 RXC65507:RXC65508 SGY65507:SGY65508 SQU65507:SQU65508 TAQ65507:TAQ65508 TKM65507:TKM65508 TUI65507:TUI65508 UEE65507:UEE65508 UOA65507:UOA65508 UXW65507:UXW65508 VHS65507:VHS65508 VRO65507:VRO65508 WBK65507:WBK65508 WLG65507:WLG65508 WVC65507:WVC65508 IQ131043:IQ131044 SM131043:SM131044 ACI131043:ACI131044 AME131043:AME131044 AWA131043:AWA131044 BFW131043:BFW131044 BPS131043:BPS131044 BZO131043:BZO131044 CJK131043:CJK131044 CTG131043:CTG131044 DDC131043:DDC131044 DMY131043:DMY131044 DWU131043:DWU131044 EGQ131043:EGQ131044 EQM131043:EQM131044 FAI131043:FAI131044 FKE131043:FKE131044 FUA131043:FUA131044 GDW131043:GDW131044 GNS131043:GNS131044 GXO131043:GXO131044 HHK131043:HHK131044 HRG131043:HRG131044 IBC131043:IBC131044 IKY131043:IKY131044 IUU131043:IUU131044 JEQ131043:JEQ131044 JOM131043:JOM131044 JYI131043:JYI131044 KIE131043:KIE131044 KSA131043:KSA131044 LBW131043:LBW131044 LLS131043:LLS131044 LVO131043:LVO131044 MFK131043:MFK131044 MPG131043:MPG131044 MZC131043:MZC131044 NIY131043:NIY131044 NSU131043:NSU131044 OCQ131043:OCQ131044 OMM131043:OMM131044 OWI131043:OWI131044 PGE131043:PGE131044 PQA131043:PQA131044 PZW131043:PZW131044 QJS131043:QJS131044 QTO131043:QTO131044 RDK131043:RDK131044 RNG131043:RNG131044 RXC131043:RXC131044 SGY131043:SGY131044 SQU131043:SQU131044 TAQ131043:TAQ131044 TKM131043:TKM131044 TUI131043:TUI131044 UEE131043:UEE131044 UOA131043:UOA131044 UXW131043:UXW131044 VHS131043:VHS131044 VRO131043:VRO131044 WBK131043:WBK131044 WLG131043:WLG131044 WVC131043:WVC131044 IQ196579:IQ196580 SM196579:SM196580 ACI196579:ACI196580 AME196579:AME196580 AWA196579:AWA196580 BFW196579:BFW196580 BPS196579:BPS196580 BZO196579:BZO196580 CJK196579:CJK196580 CTG196579:CTG196580 DDC196579:DDC196580 DMY196579:DMY196580 DWU196579:DWU196580 EGQ196579:EGQ196580 EQM196579:EQM196580 FAI196579:FAI196580 FKE196579:FKE196580 FUA196579:FUA196580 GDW196579:GDW196580 GNS196579:GNS196580 GXO196579:GXO196580 HHK196579:HHK196580 HRG196579:HRG196580 IBC196579:IBC196580 IKY196579:IKY196580 IUU196579:IUU196580 JEQ196579:JEQ196580 JOM196579:JOM196580 JYI196579:JYI196580 KIE196579:KIE196580 KSA196579:KSA196580 LBW196579:LBW196580 LLS196579:LLS196580 LVO196579:LVO196580 MFK196579:MFK196580 MPG196579:MPG196580 MZC196579:MZC196580 NIY196579:NIY196580 NSU196579:NSU196580 OCQ196579:OCQ196580 OMM196579:OMM196580 OWI196579:OWI196580 PGE196579:PGE196580 PQA196579:PQA196580 PZW196579:PZW196580 QJS196579:QJS196580 QTO196579:QTO196580 RDK196579:RDK196580 RNG196579:RNG196580 RXC196579:RXC196580 SGY196579:SGY196580 SQU196579:SQU196580 TAQ196579:TAQ196580 TKM196579:TKM196580 TUI196579:TUI196580 UEE196579:UEE196580 UOA196579:UOA196580 UXW196579:UXW196580 VHS196579:VHS196580 VRO196579:VRO196580 WBK196579:WBK196580 WLG196579:WLG196580 WVC196579:WVC196580 IQ262115:IQ262116 SM262115:SM262116 ACI262115:ACI262116 AME262115:AME262116 AWA262115:AWA262116 BFW262115:BFW262116 BPS262115:BPS262116 BZO262115:BZO262116 CJK262115:CJK262116 CTG262115:CTG262116 DDC262115:DDC262116 DMY262115:DMY262116 DWU262115:DWU262116 EGQ262115:EGQ262116 EQM262115:EQM262116 FAI262115:FAI262116 FKE262115:FKE262116 FUA262115:FUA262116 GDW262115:GDW262116 GNS262115:GNS262116 GXO262115:GXO262116 HHK262115:HHK262116 HRG262115:HRG262116 IBC262115:IBC262116 IKY262115:IKY262116 IUU262115:IUU262116 JEQ262115:JEQ262116 JOM262115:JOM262116 JYI262115:JYI262116 KIE262115:KIE262116 KSA262115:KSA262116 LBW262115:LBW262116 LLS262115:LLS262116 LVO262115:LVO262116 MFK262115:MFK262116 MPG262115:MPG262116 MZC262115:MZC262116 NIY262115:NIY262116 NSU262115:NSU262116 OCQ262115:OCQ262116 OMM262115:OMM262116 OWI262115:OWI262116 PGE262115:PGE262116 PQA262115:PQA262116 PZW262115:PZW262116 QJS262115:QJS262116 QTO262115:QTO262116 RDK262115:RDK262116 RNG262115:RNG262116 RXC262115:RXC262116 SGY262115:SGY262116 SQU262115:SQU262116 TAQ262115:TAQ262116 TKM262115:TKM262116 TUI262115:TUI262116 UEE262115:UEE262116 UOA262115:UOA262116 UXW262115:UXW262116 VHS262115:VHS262116 VRO262115:VRO262116 WBK262115:WBK262116 WLG262115:WLG262116 WVC262115:WVC262116 IQ327651:IQ327652 SM327651:SM327652 ACI327651:ACI327652 AME327651:AME327652 AWA327651:AWA327652 BFW327651:BFW327652 BPS327651:BPS327652 BZO327651:BZO327652 CJK327651:CJK327652 CTG327651:CTG327652 DDC327651:DDC327652 DMY327651:DMY327652 DWU327651:DWU327652 EGQ327651:EGQ327652 EQM327651:EQM327652 FAI327651:FAI327652 FKE327651:FKE327652 FUA327651:FUA327652 GDW327651:GDW327652 GNS327651:GNS327652 GXO327651:GXO327652 HHK327651:HHK327652 HRG327651:HRG327652 IBC327651:IBC327652 IKY327651:IKY327652 IUU327651:IUU327652 JEQ327651:JEQ327652 JOM327651:JOM327652 JYI327651:JYI327652 KIE327651:KIE327652 KSA327651:KSA327652 LBW327651:LBW327652 LLS327651:LLS327652 LVO327651:LVO327652 MFK327651:MFK327652 MPG327651:MPG327652 MZC327651:MZC327652 NIY327651:NIY327652 NSU327651:NSU327652 OCQ327651:OCQ327652 OMM327651:OMM327652 OWI327651:OWI327652 PGE327651:PGE327652 PQA327651:PQA327652 PZW327651:PZW327652 QJS327651:QJS327652 QTO327651:QTO327652 RDK327651:RDK327652 RNG327651:RNG327652 RXC327651:RXC327652 SGY327651:SGY327652 SQU327651:SQU327652 TAQ327651:TAQ327652 TKM327651:TKM327652 TUI327651:TUI327652 UEE327651:UEE327652 UOA327651:UOA327652 UXW327651:UXW327652 VHS327651:VHS327652 VRO327651:VRO327652 WBK327651:WBK327652 WLG327651:WLG327652 WVC327651:WVC327652 IQ393187:IQ393188 SM393187:SM393188 ACI393187:ACI393188 AME393187:AME393188 AWA393187:AWA393188 BFW393187:BFW393188 BPS393187:BPS393188 BZO393187:BZO393188 CJK393187:CJK393188 CTG393187:CTG393188 DDC393187:DDC393188 DMY393187:DMY393188 DWU393187:DWU393188 EGQ393187:EGQ393188 EQM393187:EQM393188 FAI393187:FAI393188 FKE393187:FKE393188 FUA393187:FUA393188 GDW393187:GDW393188 GNS393187:GNS393188 GXO393187:GXO393188 HHK393187:HHK393188 HRG393187:HRG393188 IBC393187:IBC393188 IKY393187:IKY393188 IUU393187:IUU393188 JEQ393187:JEQ393188 JOM393187:JOM393188 JYI393187:JYI393188 KIE393187:KIE393188 KSA393187:KSA393188 LBW393187:LBW393188 LLS393187:LLS393188 LVO393187:LVO393188 MFK393187:MFK393188 MPG393187:MPG393188 MZC393187:MZC393188 NIY393187:NIY393188 NSU393187:NSU393188 OCQ393187:OCQ393188 OMM393187:OMM393188 OWI393187:OWI393188 PGE393187:PGE393188 PQA393187:PQA393188 PZW393187:PZW393188 QJS393187:QJS393188 QTO393187:QTO393188 RDK393187:RDK393188 RNG393187:RNG393188 RXC393187:RXC393188 SGY393187:SGY393188 SQU393187:SQU393188 TAQ393187:TAQ393188 TKM393187:TKM393188 TUI393187:TUI393188 UEE393187:UEE393188 UOA393187:UOA393188 UXW393187:UXW393188 VHS393187:VHS393188 VRO393187:VRO393188 WBK393187:WBK393188 WLG393187:WLG393188 WVC393187:WVC393188 IQ458723:IQ458724 SM458723:SM458724 ACI458723:ACI458724 AME458723:AME458724 AWA458723:AWA458724 BFW458723:BFW458724 BPS458723:BPS458724 BZO458723:BZO458724 CJK458723:CJK458724 CTG458723:CTG458724 DDC458723:DDC458724 DMY458723:DMY458724 DWU458723:DWU458724 EGQ458723:EGQ458724 EQM458723:EQM458724 FAI458723:FAI458724 FKE458723:FKE458724 FUA458723:FUA458724 GDW458723:GDW458724 GNS458723:GNS458724 GXO458723:GXO458724 HHK458723:HHK458724 HRG458723:HRG458724 IBC458723:IBC458724 IKY458723:IKY458724 IUU458723:IUU458724 JEQ458723:JEQ458724 JOM458723:JOM458724 JYI458723:JYI458724 KIE458723:KIE458724 KSA458723:KSA458724 LBW458723:LBW458724 LLS458723:LLS458724 LVO458723:LVO458724 MFK458723:MFK458724 MPG458723:MPG458724 MZC458723:MZC458724 NIY458723:NIY458724 NSU458723:NSU458724 OCQ458723:OCQ458724 OMM458723:OMM458724 OWI458723:OWI458724 PGE458723:PGE458724 PQA458723:PQA458724 PZW458723:PZW458724 QJS458723:QJS458724 QTO458723:QTO458724 RDK458723:RDK458724 RNG458723:RNG458724 RXC458723:RXC458724 SGY458723:SGY458724 SQU458723:SQU458724 TAQ458723:TAQ458724 TKM458723:TKM458724 TUI458723:TUI458724 UEE458723:UEE458724 UOA458723:UOA458724 UXW458723:UXW458724 VHS458723:VHS458724 VRO458723:VRO458724 WBK458723:WBK458724 WLG458723:WLG458724 WVC458723:WVC458724 IQ524259:IQ524260 SM524259:SM524260 ACI524259:ACI524260 AME524259:AME524260 AWA524259:AWA524260 BFW524259:BFW524260 BPS524259:BPS524260 BZO524259:BZO524260 CJK524259:CJK524260 CTG524259:CTG524260 DDC524259:DDC524260 DMY524259:DMY524260 DWU524259:DWU524260 EGQ524259:EGQ524260 EQM524259:EQM524260 FAI524259:FAI524260 FKE524259:FKE524260 FUA524259:FUA524260 GDW524259:GDW524260 GNS524259:GNS524260 GXO524259:GXO524260 HHK524259:HHK524260 HRG524259:HRG524260 IBC524259:IBC524260 IKY524259:IKY524260 IUU524259:IUU524260 JEQ524259:JEQ524260 JOM524259:JOM524260 JYI524259:JYI524260 KIE524259:KIE524260 KSA524259:KSA524260 LBW524259:LBW524260 LLS524259:LLS524260 LVO524259:LVO524260 MFK524259:MFK524260 MPG524259:MPG524260 MZC524259:MZC524260 NIY524259:NIY524260 NSU524259:NSU524260 OCQ524259:OCQ524260 OMM524259:OMM524260 OWI524259:OWI524260 PGE524259:PGE524260 PQA524259:PQA524260 PZW524259:PZW524260 QJS524259:QJS524260 QTO524259:QTO524260 RDK524259:RDK524260 RNG524259:RNG524260 RXC524259:RXC524260 SGY524259:SGY524260 SQU524259:SQU524260 TAQ524259:TAQ524260 TKM524259:TKM524260 TUI524259:TUI524260 UEE524259:UEE524260 UOA524259:UOA524260 UXW524259:UXW524260 VHS524259:VHS524260 VRO524259:VRO524260 WBK524259:WBK524260 WLG524259:WLG524260 WVC524259:WVC524260 IQ589795:IQ589796 SM589795:SM589796 ACI589795:ACI589796 AME589795:AME589796 AWA589795:AWA589796 BFW589795:BFW589796 BPS589795:BPS589796 BZO589795:BZO589796 CJK589795:CJK589796 CTG589795:CTG589796 DDC589795:DDC589796 DMY589795:DMY589796 DWU589795:DWU589796 EGQ589795:EGQ589796 EQM589795:EQM589796 FAI589795:FAI589796 FKE589795:FKE589796 FUA589795:FUA589796 GDW589795:GDW589796 GNS589795:GNS589796 GXO589795:GXO589796 HHK589795:HHK589796 HRG589795:HRG589796 IBC589795:IBC589796 IKY589795:IKY589796 IUU589795:IUU589796 JEQ589795:JEQ589796 JOM589795:JOM589796 JYI589795:JYI589796 KIE589795:KIE589796 KSA589795:KSA589796 LBW589795:LBW589796 LLS589795:LLS589796 LVO589795:LVO589796 MFK589795:MFK589796 MPG589795:MPG589796 MZC589795:MZC589796 NIY589795:NIY589796 NSU589795:NSU589796 OCQ589795:OCQ589796 OMM589795:OMM589796 OWI589795:OWI589796 PGE589795:PGE589796 PQA589795:PQA589796 PZW589795:PZW589796 QJS589795:QJS589796 QTO589795:QTO589796 RDK589795:RDK589796 RNG589795:RNG589796 RXC589795:RXC589796 SGY589795:SGY589796 SQU589795:SQU589796 TAQ589795:TAQ589796 TKM589795:TKM589796 TUI589795:TUI589796 UEE589795:UEE589796 UOA589795:UOA589796 UXW589795:UXW589796 VHS589795:VHS589796 VRO589795:VRO589796 WBK589795:WBK589796 WLG589795:WLG589796 WVC589795:WVC589796 IQ655331:IQ655332 SM655331:SM655332 ACI655331:ACI655332 AME655331:AME655332 AWA655331:AWA655332 BFW655331:BFW655332 BPS655331:BPS655332 BZO655331:BZO655332 CJK655331:CJK655332 CTG655331:CTG655332 DDC655331:DDC655332 DMY655331:DMY655332 DWU655331:DWU655332 EGQ655331:EGQ655332 EQM655331:EQM655332 FAI655331:FAI655332 FKE655331:FKE655332 FUA655331:FUA655332 GDW655331:GDW655332 GNS655331:GNS655332 GXO655331:GXO655332 HHK655331:HHK655332 HRG655331:HRG655332 IBC655331:IBC655332 IKY655331:IKY655332 IUU655331:IUU655332 JEQ655331:JEQ655332 JOM655331:JOM655332 JYI655331:JYI655332 KIE655331:KIE655332 KSA655331:KSA655332 LBW655331:LBW655332 LLS655331:LLS655332 LVO655331:LVO655332 MFK655331:MFK655332 MPG655331:MPG655332 MZC655331:MZC655332 NIY655331:NIY655332 NSU655331:NSU655332 OCQ655331:OCQ655332 OMM655331:OMM655332 OWI655331:OWI655332 PGE655331:PGE655332 PQA655331:PQA655332 PZW655331:PZW655332 QJS655331:QJS655332 QTO655331:QTO655332 RDK655331:RDK655332 RNG655331:RNG655332 RXC655331:RXC655332 SGY655331:SGY655332 SQU655331:SQU655332 TAQ655331:TAQ655332 TKM655331:TKM655332 TUI655331:TUI655332 UEE655331:UEE655332 UOA655331:UOA655332 UXW655331:UXW655332 VHS655331:VHS655332 VRO655331:VRO655332 WBK655331:WBK655332 WLG655331:WLG655332 WVC655331:WVC655332 IQ720867:IQ720868 SM720867:SM720868 ACI720867:ACI720868 AME720867:AME720868 AWA720867:AWA720868 BFW720867:BFW720868 BPS720867:BPS720868 BZO720867:BZO720868 CJK720867:CJK720868 CTG720867:CTG720868 DDC720867:DDC720868 DMY720867:DMY720868 DWU720867:DWU720868 EGQ720867:EGQ720868 EQM720867:EQM720868 FAI720867:FAI720868 FKE720867:FKE720868 FUA720867:FUA720868 GDW720867:GDW720868 GNS720867:GNS720868 GXO720867:GXO720868 HHK720867:HHK720868 HRG720867:HRG720868 IBC720867:IBC720868 IKY720867:IKY720868 IUU720867:IUU720868 JEQ720867:JEQ720868 JOM720867:JOM720868 JYI720867:JYI720868 KIE720867:KIE720868 KSA720867:KSA720868 LBW720867:LBW720868 LLS720867:LLS720868 LVO720867:LVO720868 MFK720867:MFK720868 MPG720867:MPG720868 MZC720867:MZC720868 NIY720867:NIY720868 NSU720867:NSU720868 OCQ720867:OCQ720868 OMM720867:OMM720868 OWI720867:OWI720868 PGE720867:PGE720868 PQA720867:PQA720868 PZW720867:PZW720868 QJS720867:QJS720868 QTO720867:QTO720868 RDK720867:RDK720868 RNG720867:RNG720868 RXC720867:RXC720868 SGY720867:SGY720868 SQU720867:SQU720868 TAQ720867:TAQ720868 TKM720867:TKM720868 TUI720867:TUI720868 UEE720867:UEE720868 UOA720867:UOA720868 UXW720867:UXW720868 VHS720867:VHS720868 VRO720867:VRO720868 WBK720867:WBK720868 WLG720867:WLG720868 WVC720867:WVC720868 IQ786403:IQ786404 SM786403:SM786404 ACI786403:ACI786404 AME786403:AME786404 AWA786403:AWA786404 BFW786403:BFW786404 BPS786403:BPS786404 BZO786403:BZO786404 CJK786403:CJK786404 CTG786403:CTG786404 DDC786403:DDC786404 DMY786403:DMY786404 DWU786403:DWU786404 EGQ786403:EGQ786404 EQM786403:EQM786404 FAI786403:FAI786404 FKE786403:FKE786404 FUA786403:FUA786404 GDW786403:GDW786404 GNS786403:GNS786404 GXO786403:GXO786404 HHK786403:HHK786404 HRG786403:HRG786404 IBC786403:IBC786404 IKY786403:IKY786404 IUU786403:IUU786404 JEQ786403:JEQ786404 JOM786403:JOM786404 JYI786403:JYI786404 KIE786403:KIE786404 KSA786403:KSA786404 LBW786403:LBW786404 LLS786403:LLS786404 LVO786403:LVO786404 MFK786403:MFK786404 MPG786403:MPG786404 MZC786403:MZC786404 NIY786403:NIY786404 NSU786403:NSU786404 OCQ786403:OCQ786404 OMM786403:OMM786404 OWI786403:OWI786404 PGE786403:PGE786404 PQA786403:PQA786404 PZW786403:PZW786404 QJS786403:QJS786404 QTO786403:QTO786404 RDK786403:RDK786404 RNG786403:RNG786404 RXC786403:RXC786404 SGY786403:SGY786404 SQU786403:SQU786404 TAQ786403:TAQ786404 TKM786403:TKM786404 TUI786403:TUI786404 UEE786403:UEE786404 UOA786403:UOA786404 UXW786403:UXW786404 VHS786403:VHS786404 VRO786403:VRO786404 WBK786403:WBK786404 WLG786403:WLG786404 WVC786403:WVC786404 IQ851939:IQ851940 SM851939:SM851940 ACI851939:ACI851940 AME851939:AME851940 AWA851939:AWA851940 BFW851939:BFW851940 BPS851939:BPS851940 BZO851939:BZO851940 CJK851939:CJK851940 CTG851939:CTG851940 DDC851939:DDC851940 DMY851939:DMY851940 DWU851939:DWU851940 EGQ851939:EGQ851940 EQM851939:EQM851940 FAI851939:FAI851940 FKE851939:FKE851940 FUA851939:FUA851940 GDW851939:GDW851940 GNS851939:GNS851940 GXO851939:GXO851940 HHK851939:HHK851940 HRG851939:HRG851940 IBC851939:IBC851940 IKY851939:IKY851940 IUU851939:IUU851940 JEQ851939:JEQ851940 JOM851939:JOM851940 JYI851939:JYI851940 KIE851939:KIE851940 KSA851939:KSA851940 LBW851939:LBW851940 LLS851939:LLS851940 LVO851939:LVO851940 MFK851939:MFK851940 MPG851939:MPG851940 MZC851939:MZC851940 NIY851939:NIY851940 NSU851939:NSU851940 OCQ851939:OCQ851940 OMM851939:OMM851940 OWI851939:OWI851940 PGE851939:PGE851940 PQA851939:PQA851940 PZW851939:PZW851940 QJS851939:QJS851940 QTO851939:QTO851940 RDK851939:RDK851940 RNG851939:RNG851940 RXC851939:RXC851940 SGY851939:SGY851940 SQU851939:SQU851940 TAQ851939:TAQ851940 TKM851939:TKM851940 TUI851939:TUI851940 UEE851939:UEE851940 UOA851939:UOA851940 UXW851939:UXW851940 VHS851939:VHS851940 VRO851939:VRO851940 WBK851939:WBK851940 WLG851939:WLG851940 WVC851939:WVC851940 IQ917475:IQ917476 SM917475:SM917476 ACI917475:ACI917476 AME917475:AME917476 AWA917475:AWA917476 BFW917475:BFW917476 BPS917475:BPS917476 BZO917475:BZO917476 CJK917475:CJK917476 CTG917475:CTG917476 DDC917475:DDC917476 DMY917475:DMY917476 DWU917475:DWU917476 EGQ917475:EGQ917476 EQM917475:EQM917476 FAI917475:FAI917476 FKE917475:FKE917476 FUA917475:FUA917476 GDW917475:GDW917476 GNS917475:GNS917476 GXO917475:GXO917476 HHK917475:HHK917476 HRG917475:HRG917476 IBC917475:IBC917476 IKY917475:IKY917476 IUU917475:IUU917476 JEQ917475:JEQ917476 JOM917475:JOM917476 JYI917475:JYI917476 KIE917475:KIE917476 KSA917475:KSA917476 LBW917475:LBW917476 LLS917475:LLS917476 LVO917475:LVO917476 MFK917475:MFK917476 MPG917475:MPG917476 MZC917475:MZC917476 NIY917475:NIY917476 NSU917475:NSU917476 OCQ917475:OCQ917476 OMM917475:OMM917476 OWI917475:OWI917476 PGE917475:PGE917476 PQA917475:PQA917476 PZW917475:PZW917476 QJS917475:QJS917476 QTO917475:QTO917476 RDK917475:RDK917476 RNG917475:RNG917476 RXC917475:RXC917476 SGY917475:SGY917476 SQU917475:SQU917476 TAQ917475:TAQ917476 TKM917475:TKM917476 TUI917475:TUI917476 UEE917475:UEE917476 UOA917475:UOA917476 UXW917475:UXW917476 VHS917475:VHS917476 VRO917475:VRO917476 WBK917475:WBK917476 WLG917475:WLG917476 WVC917475:WVC917476 IQ983011:IQ983012 SM983011:SM983012 ACI983011:ACI983012 AME983011:AME983012 AWA983011:AWA983012 BFW983011:BFW983012 BPS983011:BPS983012 BZO983011:BZO983012 CJK983011:CJK983012 CTG983011:CTG983012 DDC983011:DDC983012 DMY983011:DMY983012 DWU983011:DWU983012 EGQ983011:EGQ983012 EQM983011:EQM983012 FAI983011:FAI983012 FKE983011:FKE983012 FUA983011:FUA983012 GDW983011:GDW983012 GNS983011:GNS983012 GXO983011:GXO983012 HHK983011:HHK983012 HRG983011:HRG983012 IBC983011:IBC983012 IKY983011:IKY983012 IUU983011:IUU983012 JEQ983011:JEQ983012 JOM983011:JOM983012 JYI983011:JYI983012 KIE983011:KIE983012 KSA983011:KSA983012 LBW983011:LBW983012 LLS983011:LLS983012 LVO983011:LVO983012 MFK983011:MFK983012 MPG983011:MPG983012 MZC983011:MZC983012 NIY983011:NIY983012 NSU983011:NSU983012 OCQ983011:OCQ983012 OMM983011:OMM983012 OWI983011:OWI983012 PGE983011:PGE983012 PQA983011:PQA983012 PZW983011:PZW983012 QJS983011:QJS983012 QTO983011:QTO983012 RDK983011:RDK983012 RNG983011:RNG983012 RXC983011:RXC983012 SGY983011:SGY983012 SQU983011:SQU983012 TAQ983011:TAQ983012 TKM983011:TKM983012 TUI983011:TUI983012 UEE983011:UEE983012 UOA983011:UOA983012 UXW983011:UXW983012 VHS983011:VHS983012 VRO983011:VRO983012 WBK983011:WBK983012 WLG983011:WLG983012 WVC983011:WVC983012 IQ65512:IQ65513 SM65512:SM65513 ACI65512:ACI65513 AME65512:AME65513 AWA65512:AWA65513 BFW65512:BFW65513 BPS65512:BPS65513 BZO65512:BZO65513 CJK65512:CJK65513 CTG65512:CTG65513 DDC65512:DDC65513 DMY65512:DMY65513 DWU65512:DWU65513 EGQ65512:EGQ65513 EQM65512:EQM65513 FAI65512:FAI65513 FKE65512:FKE65513 FUA65512:FUA65513 GDW65512:GDW65513 GNS65512:GNS65513 GXO65512:GXO65513 HHK65512:HHK65513 HRG65512:HRG65513 IBC65512:IBC65513 IKY65512:IKY65513 IUU65512:IUU65513 JEQ65512:JEQ65513 JOM65512:JOM65513 JYI65512:JYI65513 KIE65512:KIE65513 KSA65512:KSA65513 LBW65512:LBW65513 LLS65512:LLS65513 LVO65512:LVO65513 MFK65512:MFK65513 MPG65512:MPG65513 MZC65512:MZC65513 NIY65512:NIY65513 NSU65512:NSU65513 OCQ65512:OCQ65513 OMM65512:OMM65513 OWI65512:OWI65513 PGE65512:PGE65513 PQA65512:PQA65513 PZW65512:PZW65513 QJS65512:QJS65513 QTO65512:QTO65513 RDK65512:RDK65513 RNG65512:RNG65513 RXC65512:RXC65513 SGY65512:SGY65513 SQU65512:SQU65513 TAQ65512:TAQ65513 TKM65512:TKM65513 TUI65512:TUI65513 UEE65512:UEE65513 UOA65512:UOA65513 UXW65512:UXW65513 VHS65512:VHS65513 VRO65512:VRO65513 WBK65512:WBK65513 WLG65512:WLG65513 WVC65512:WVC65513 IQ131048:IQ131049 SM131048:SM131049 ACI131048:ACI131049 AME131048:AME131049 AWA131048:AWA131049 BFW131048:BFW131049 BPS131048:BPS131049 BZO131048:BZO131049 CJK131048:CJK131049 CTG131048:CTG131049 DDC131048:DDC131049 DMY131048:DMY131049 DWU131048:DWU131049 EGQ131048:EGQ131049 EQM131048:EQM131049 FAI131048:FAI131049 FKE131048:FKE131049 FUA131048:FUA131049 GDW131048:GDW131049 GNS131048:GNS131049 GXO131048:GXO131049 HHK131048:HHK131049 HRG131048:HRG131049 IBC131048:IBC131049 IKY131048:IKY131049 IUU131048:IUU131049 JEQ131048:JEQ131049 JOM131048:JOM131049 JYI131048:JYI131049 KIE131048:KIE131049 KSA131048:KSA131049 LBW131048:LBW131049 LLS131048:LLS131049 LVO131048:LVO131049 MFK131048:MFK131049 MPG131048:MPG131049 MZC131048:MZC131049 NIY131048:NIY131049 NSU131048:NSU131049 OCQ131048:OCQ131049 OMM131048:OMM131049 OWI131048:OWI131049 PGE131048:PGE131049 PQA131048:PQA131049 PZW131048:PZW131049 QJS131048:QJS131049 QTO131048:QTO131049 RDK131048:RDK131049 RNG131048:RNG131049 RXC131048:RXC131049 SGY131048:SGY131049 SQU131048:SQU131049 TAQ131048:TAQ131049 TKM131048:TKM131049 TUI131048:TUI131049 UEE131048:UEE131049 UOA131048:UOA131049 UXW131048:UXW131049 VHS131048:VHS131049 VRO131048:VRO131049 WBK131048:WBK131049 WLG131048:WLG131049 WVC131048:WVC131049 IQ196584:IQ196585 SM196584:SM196585 ACI196584:ACI196585 AME196584:AME196585 AWA196584:AWA196585 BFW196584:BFW196585 BPS196584:BPS196585 BZO196584:BZO196585 CJK196584:CJK196585 CTG196584:CTG196585 DDC196584:DDC196585 DMY196584:DMY196585 DWU196584:DWU196585 EGQ196584:EGQ196585 EQM196584:EQM196585 FAI196584:FAI196585 FKE196584:FKE196585 FUA196584:FUA196585 GDW196584:GDW196585 GNS196584:GNS196585 GXO196584:GXO196585 HHK196584:HHK196585 HRG196584:HRG196585 IBC196584:IBC196585 IKY196584:IKY196585 IUU196584:IUU196585 JEQ196584:JEQ196585 JOM196584:JOM196585 JYI196584:JYI196585 KIE196584:KIE196585 KSA196584:KSA196585 LBW196584:LBW196585 LLS196584:LLS196585 LVO196584:LVO196585 MFK196584:MFK196585 MPG196584:MPG196585 MZC196584:MZC196585 NIY196584:NIY196585 NSU196584:NSU196585 OCQ196584:OCQ196585 OMM196584:OMM196585 OWI196584:OWI196585 PGE196584:PGE196585 PQA196584:PQA196585 PZW196584:PZW196585 QJS196584:QJS196585 QTO196584:QTO196585 RDK196584:RDK196585 RNG196584:RNG196585 RXC196584:RXC196585 SGY196584:SGY196585 SQU196584:SQU196585 TAQ196584:TAQ196585 TKM196584:TKM196585 TUI196584:TUI196585 UEE196584:UEE196585 UOA196584:UOA196585 UXW196584:UXW196585 VHS196584:VHS196585 VRO196584:VRO196585 WBK196584:WBK196585 WLG196584:WLG196585 WVC196584:WVC196585 IQ262120:IQ262121 SM262120:SM262121 ACI262120:ACI262121 AME262120:AME262121 AWA262120:AWA262121 BFW262120:BFW262121 BPS262120:BPS262121 BZO262120:BZO262121 CJK262120:CJK262121 CTG262120:CTG262121 DDC262120:DDC262121 DMY262120:DMY262121 DWU262120:DWU262121 EGQ262120:EGQ262121 EQM262120:EQM262121 FAI262120:FAI262121 FKE262120:FKE262121 FUA262120:FUA262121 GDW262120:GDW262121 GNS262120:GNS262121 GXO262120:GXO262121 HHK262120:HHK262121 HRG262120:HRG262121 IBC262120:IBC262121 IKY262120:IKY262121 IUU262120:IUU262121 JEQ262120:JEQ262121 JOM262120:JOM262121 JYI262120:JYI262121 KIE262120:KIE262121 KSA262120:KSA262121 LBW262120:LBW262121 LLS262120:LLS262121 LVO262120:LVO262121 MFK262120:MFK262121 MPG262120:MPG262121 MZC262120:MZC262121 NIY262120:NIY262121 NSU262120:NSU262121 OCQ262120:OCQ262121 OMM262120:OMM262121 OWI262120:OWI262121 PGE262120:PGE262121 PQA262120:PQA262121 PZW262120:PZW262121 QJS262120:QJS262121 QTO262120:QTO262121 RDK262120:RDK262121 RNG262120:RNG262121 RXC262120:RXC262121 SGY262120:SGY262121 SQU262120:SQU262121 TAQ262120:TAQ262121 TKM262120:TKM262121 TUI262120:TUI262121 UEE262120:UEE262121 UOA262120:UOA262121 UXW262120:UXW262121 VHS262120:VHS262121 VRO262120:VRO262121 WBK262120:WBK262121 WLG262120:WLG262121 WVC262120:WVC262121 IQ327656:IQ327657 SM327656:SM327657 ACI327656:ACI327657 AME327656:AME327657 AWA327656:AWA327657 BFW327656:BFW327657 BPS327656:BPS327657 BZO327656:BZO327657 CJK327656:CJK327657 CTG327656:CTG327657 DDC327656:DDC327657 DMY327656:DMY327657 DWU327656:DWU327657 EGQ327656:EGQ327657 EQM327656:EQM327657 FAI327656:FAI327657 FKE327656:FKE327657 FUA327656:FUA327657 GDW327656:GDW327657 GNS327656:GNS327657 GXO327656:GXO327657 HHK327656:HHK327657 HRG327656:HRG327657 IBC327656:IBC327657 IKY327656:IKY327657 IUU327656:IUU327657 JEQ327656:JEQ327657 JOM327656:JOM327657 JYI327656:JYI327657 KIE327656:KIE327657 KSA327656:KSA327657 LBW327656:LBW327657 LLS327656:LLS327657 LVO327656:LVO327657 MFK327656:MFK327657 MPG327656:MPG327657 MZC327656:MZC327657 NIY327656:NIY327657 NSU327656:NSU327657 OCQ327656:OCQ327657 OMM327656:OMM327657 OWI327656:OWI327657 PGE327656:PGE327657 PQA327656:PQA327657 PZW327656:PZW327657 QJS327656:QJS327657 QTO327656:QTO327657 RDK327656:RDK327657 RNG327656:RNG327657 RXC327656:RXC327657 SGY327656:SGY327657 SQU327656:SQU327657 TAQ327656:TAQ327657 TKM327656:TKM327657 TUI327656:TUI327657 UEE327656:UEE327657 UOA327656:UOA327657 UXW327656:UXW327657 VHS327656:VHS327657 VRO327656:VRO327657 WBK327656:WBK327657 WLG327656:WLG327657 WVC327656:WVC327657 IQ393192:IQ393193 SM393192:SM393193 ACI393192:ACI393193 AME393192:AME393193 AWA393192:AWA393193 BFW393192:BFW393193 BPS393192:BPS393193 BZO393192:BZO393193 CJK393192:CJK393193 CTG393192:CTG393193 DDC393192:DDC393193 DMY393192:DMY393193 DWU393192:DWU393193 EGQ393192:EGQ393193 EQM393192:EQM393193 FAI393192:FAI393193 FKE393192:FKE393193 FUA393192:FUA393193 GDW393192:GDW393193 GNS393192:GNS393193 GXO393192:GXO393193 HHK393192:HHK393193 HRG393192:HRG393193 IBC393192:IBC393193 IKY393192:IKY393193 IUU393192:IUU393193 JEQ393192:JEQ393193 JOM393192:JOM393193 JYI393192:JYI393193 KIE393192:KIE393193 KSA393192:KSA393193 LBW393192:LBW393193 LLS393192:LLS393193 LVO393192:LVO393193 MFK393192:MFK393193 MPG393192:MPG393193 MZC393192:MZC393193 NIY393192:NIY393193 NSU393192:NSU393193 OCQ393192:OCQ393193 OMM393192:OMM393193 OWI393192:OWI393193 PGE393192:PGE393193 PQA393192:PQA393193 PZW393192:PZW393193 QJS393192:QJS393193 QTO393192:QTO393193 RDK393192:RDK393193 RNG393192:RNG393193 RXC393192:RXC393193 SGY393192:SGY393193 SQU393192:SQU393193 TAQ393192:TAQ393193 TKM393192:TKM393193 TUI393192:TUI393193 UEE393192:UEE393193 UOA393192:UOA393193 UXW393192:UXW393193 VHS393192:VHS393193 VRO393192:VRO393193 WBK393192:WBK393193 WLG393192:WLG393193 WVC393192:WVC393193 IQ458728:IQ458729 SM458728:SM458729 ACI458728:ACI458729 AME458728:AME458729 AWA458728:AWA458729 BFW458728:BFW458729 BPS458728:BPS458729 BZO458728:BZO458729 CJK458728:CJK458729 CTG458728:CTG458729 DDC458728:DDC458729 DMY458728:DMY458729 DWU458728:DWU458729 EGQ458728:EGQ458729 EQM458728:EQM458729 FAI458728:FAI458729 FKE458728:FKE458729 FUA458728:FUA458729 GDW458728:GDW458729 GNS458728:GNS458729 GXO458728:GXO458729 HHK458728:HHK458729 HRG458728:HRG458729 IBC458728:IBC458729 IKY458728:IKY458729 IUU458728:IUU458729 JEQ458728:JEQ458729 JOM458728:JOM458729 JYI458728:JYI458729 KIE458728:KIE458729 KSA458728:KSA458729 LBW458728:LBW458729 LLS458728:LLS458729 LVO458728:LVO458729 MFK458728:MFK458729 MPG458728:MPG458729 MZC458728:MZC458729 NIY458728:NIY458729 NSU458728:NSU458729 OCQ458728:OCQ458729 OMM458728:OMM458729 OWI458728:OWI458729 PGE458728:PGE458729 PQA458728:PQA458729 PZW458728:PZW458729 QJS458728:QJS458729 QTO458728:QTO458729 RDK458728:RDK458729 RNG458728:RNG458729 RXC458728:RXC458729 SGY458728:SGY458729 SQU458728:SQU458729 TAQ458728:TAQ458729 TKM458728:TKM458729 TUI458728:TUI458729 UEE458728:UEE458729 UOA458728:UOA458729 UXW458728:UXW458729 VHS458728:VHS458729 VRO458728:VRO458729 WBK458728:WBK458729 WLG458728:WLG458729 WVC458728:WVC458729 IQ524264:IQ524265 SM524264:SM524265 ACI524264:ACI524265 AME524264:AME524265 AWA524264:AWA524265 BFW524264:BFW524265 BPS524264:BPS524265 BZO524264:BZO524265 CJK524264:CJK524265 CTG524264:CTG524265 DDC524264:DDC524265 DMY524264:DMY524265 DWU524264:DWU524265 EGQ524264:EGQ524265 EQM524264:EQM524265 FAI524264:FAI524265 FKE524264:FKE524265 FUA524264:FUA524265 GDW524264:GDW524265 GNS524264:GNS524265 GXO524264:GXO524265 HHK524264:HHK524265 HRG524264:HRG524265 IBC524264:IBC524265 IKY524264:IKY524265 IUU524264:IUU524265 JEQ524264:JEQ524265 JOM524264:JOM524265 JYI524264:JYI524265 KIE524264:KIE524265 KSA524264:KSA524265 LBW524264:LBW524265 LLS524264:LLS524265 LVO524264:LVO524265 MFK524264:MFK524265 MPG524264:MPG524265 MZC524264:MZC524265 NIY524264:NIY524265 NSU524264:NSU524265 OCQ524264:OCQ524265 OMM524264:OMM524265 OWI524264:OWI524265 PGE524264:PGE524265 PQA524264:PQA524265 PZW524264:PZW524265 QJS524264:QJS524265 QTO524264:QTO524265 RDK524264:RDK524265 RNG524264:RNG524265 RXC524264:RXC524265 SGY524264:SGY524265 SQU524264:SQU524265 TAQ524264:TAQ524265 TKM524264:TKM524265 TUI524264:TUI524265 UEE524264:UEE524265 UOA524264:UOA524265 UXW524264:UXW524265 VHS524264:VHS524265 VRO524264:VRO524265 WBK524264:WBK524265 WLG524264:WLG524265 WVC524264:WVC524265 IQ589800:IQ589801 SM589800:SM589801 ACI589800:ACI589801 AME589800:AME589801 AWA589800:AWA589801 BFW589800:BFW589801 BPS589800:BPS589801 BZO589800:BZO589801 CJK589800:CJK589801 CTG589800:CTG589801 DDC589800:DDC589801 DMY589800:DMY589801 DWU589800:DWU589801 EGQ589800:EGQ589801 EQM589800:EQM589801 FAI589800:FAI589801 FKE589800:FKE589801 FUA589800:FUA589801 GDW589800:GDW589801 GNS589800:GNS589801 GXO589800:GXO589801 HHK589800:HHK589801 HRG589800:HRG589801 IBC589800:IBC589801 IKY589800:IKY589801 IUU589800:IUU589801 JEQ589800:JEQ589801 JOM589800:JOM589801 JYI589800:JYI589801 KIE589800:KIE589801 KSA589800:KSA589801 LBW589800:LBW589801 LLS589800:LLS589801 LVO589800:LVO589801 MFK589800:MFK589801 MPG589800:MPG589801 MZC589800:MZC589801 NIY589800:NIY589801 NSU589800:NSU589801 OCQ589800:OCQ589801 OMM589800:OMM589801 OWI589800:OWI589801 PGE589800:PGE589801 PQA589800:PQA589801 PZW589800:PZW589801 QJS589800:QJS589801 QTO589800:QTO589801 RDK589800:RDK589801 RNG589800:RNG589801 RXC589800:RXC589801 SGY589800:SGY589801 SQU589800:SQU589801 TAQ589800:TAQ589801 TKM589800:TKM589801 TUI589800:TUI589801 UEE589800:UEE589801 UOA589800:UOA589801 UXW589800:UXW589801 VHS589800:VHS589801 VRO589800:VRO589801 WBK589800:WBK589801 WLG589800:WLG589801 WVC589800:WVC589801 IQ655336:IQ655337 SM655336:SM655337 ACI655336:ACI655337 AME655336:AME655337 AWA655336:AWA655337 BFW655336:BFW655337 BPS655336:BPS655337 BZO655336:BZO655337 CJK655336:CJK655337 CTG655336:CTG655337 DDC655336:DDC655337 DMY655336:DMY655337 DWU655336:DWU655337 EGQ655336:EGQ655337 EQM655336:EQM655337 FAI655336:FAI655337 FKE655336:FKE655337 FUA655336:FUA655337 GDW655336:GDW655337 GNS655336:GNS655337 GXO655336:GXO655337 HHK655336:HHK655337 HRG655336:HRG655337 IBC655336:IBC655337 IKY655336:IKY655337 IUU655336:IUU655337 JEQ655336:JEQ655337 JOM655336:JOM655337 JYI655336:JYI655337 KIE655336:KIE655337 KSA655336:KSA655337 LBW655336:LBW655337 LLS655336:LLS655337 LVO655336:LVO655337 MFK655336:MFK655337 MPG655336:MPG655337 MZC655336:MZC655337 NIY655336:NIY655337 NSU655336:NSU655337 OCQ655336:OCQ655337 OMM655336:OMM655337 OWI655336:OWI655337 PGE655336:PGE655337 PQA655336:PQA655337 PZW655336:PZW655337 QJS655336:QJS655337 QTO655336:QTO655337 RDK655336:RDK655337 RNG655336:RNG655337 RXC655336:RXC655337 SGY655336:SGY655337 SQU655336:SQU655337 TAQ655336:TAQ655337 TKM655336:TKM655337 TUI655336:TUI655337 UEE655336:UEE655337 UOA655336:UOA655337 UXW655336:UXW655337 VHS655336:VHS655337 VRO655336:VRO655337 WBK655336:WBK655337 WLG655336:WLG655337 WVC655336:WVC655337 IQ720872:IQ720873 SM720872:SM720873 ACI720872:ACI720873 AME720872:AME720873 AWA720872:AWA720873 BFW720872:BFW720873 BPS720872:BPS720873 BZO720872:BZO720873 CJK720872:CJK720873 CTG720872:CTG720873 DDC720872:DDC720873 DMY720872:DMY720873 DWU720872:DWU720873 EGQ720872:EGQ720873 EQM720872:EQM720873 FAI720872:FAI720873 FKE720872:FKE720873 FUA720872:FUA720873 GDW720872:GDW720873 GNS720872:GNS720873 GXO720872:GXO720873 HHK720872:HHK720873 HRG720872:HRG720873 IBC720872:IBC720873 IKY720872:IKY720873 IUU720872:IUU720873 JEQ720872:JEQ720873 JOM720872:JOM720873 JYI720872:JYI720873 KIE720872:KIE720873 KSA720872:KSA720873 LBW720872:LBW720873 LLS720872:LLS720873 LVO720872:LVO720873 MFK720872:MFK720873 MPG720872:MPG720873 MZC720872:MZC720873 NIY720872:NIY720873 NSU720872:NSU720873 OCQ720872:OCQ720873 OMM720872:OMM720873 OWI720872:OWI720873 PGE720872:PGE720873 PQA720872:PQA720873 PZW720872:PZW720873 QJS720872:QJS720873 QTO720872:QTO720873 RDK720872:RDK720873 RNG720872:RNG720873 RXC720872:RXC720873 SGY720872:SGY720873 SQU720872:SQU720873 TAQ720872:TAQ720873 TKM720872:TKM720873 TUI720872:TUI720873 UEE720872:UEE720873 UOA720872:UOA720873 UXW720872:UXW720873 VHS720872:VHS720873 VRO720872:VRO720873 WBK720872:WBK720873 WLG720872:WLG720873 WVC720872:WVC720873 IQ786408:IQ786409 SM786408:SM786409 ACI786408:ACI786409 AME786408:AME786409 AWA786408:AWA786409 BFW786408:BFW786409 BPS786408:BPS786409 BZO786408:BZO786409 CJK786408:CJK786409 CTG786408:CTG786409 DDC786408:DDC786409 DMY786408:DMY786409 DWU786408:DWU786409 EGQ786408:EGQ786409 EQM786408:EQM786409 FAI786408:FAI786409 FKE786408:FKE786409 FUA786408:FUA786409 GDW786408:GDW786409 GNS786408:GNS786409 GXO786408:GXO786409 HHK786408:HHK786409 HRG786408:HRG786409 IBC786408:IBC786409 IKY786408:IKY786409 IUU786408:IUU786409 JEQ786408:JEQ786409 JOM786408:JOM786409 JYI786408:JYI786409 KIE786408:KIE786409 KSA786408:KSA786409 LBW786408:LBW786409 LLS786408:LLS786409 LVO786408:LVO786409 MFK786408:MFK786409 MPG786408:MPG786409 MZC786408:MZC786409 NIY786408:NIY786409 NSU786408:NSU786409 OCQ786408:OCQ786409 OMM786408:OMM786409 OWI786408:OWI786409 PGE786408:PGE786409 PQA786408:PQA786409 PZW786408:PZW786409 QJS786408:QJS786409 QTO786408:QTO786409 RDK786408:RDK786409 RNG786408:RNG786409 RXC786408:RXC786409 SGY786408:SGY786409 SQU786408:SQU786409 TAQ786408:TAQ786409 TKM786408:TKM786409 TUI786408:TUI786409 UEE786408:UEE786409 UOA786408:UOA786409 UXW786408:UXW786409 VHS786408:VHS786409 VRO786408:VRO786409 WBK786408:WBK786409 WLG786408:WLG786409 WVC786408:WVC786409 IQ851944:IQ851945 SM851944:SM851945 ACI851944:ACI851945 AME851944:AME851945 AWA851944:AWA851945 BFW851944:BFW851945 BPS851944:BPS851945 BZO851944:BZO851945 CJK851944:CJK851945 CTG851944:CTG851945 DDC851944:DDC851945 DMY851944:DMY851945 DWU851944:DWU851945 EGQ851944:EGQ851945 EQM851944:EQM851945 FAI851944:FAI851945 FKE851944:FKE851945 FUA851944:FUA851945 GDW851944:GDW851945 GNS851944:GNS851945 GXO851944:GXO851945 HHK851944:HHK851945 HRG851944:HRG851945 IBC851944:IBC851945 IKY851944:IKY851945 IUU851944:IUU851945 JEQ851944:JEQ851945 JOM851944:JOM851945 JYI851944:JYI851945 KIE851944:KIE851945 KSA851944:KSA851945 LBW851944:LBW851945 LLS851944:LLS851945 LVO851944:LVO851945 MFK851944:MFK851945 MPG851944:MPG851945 MZC851944:MZC851945 NIY851944:NIY851945 NSU851944:NSU851945 OCQ851944:OCQ851945 OMM851944:OMM851945 OWI851944:OWI851945 PGE851944:PGE851945 PQA851944:PQA851945 PZW851944:PZW851945 QJS851944:QJS851945 QTO851944:QTO851945 RDK851944:RDK851945 RNG851944:RNG851945 RXC851944:RXC851945 SGY851944:SGY851945 SQU851944:SQU851945 TAQ851944:TAQ851945 TKM851944:TKM851945 TUI851944:TUI851945 UEE851944:UEE851945 UOA851944:UOA851945 UXW851944:UXW851945 VHS851944:VHS851945 VRO851944:VRO851945 WBK851944:WBK851945 WLG851944:WLG851945 WVC851944:WVC851945 IQ917480:IQ917481 SM917480:SM917481 ACI917480:ACI917481 AME917480:AME917481 AWA917480:AWA917481 BFW917480:BFW917481 BPS917480:BPS917481 BZO917480:BZO917481 CJK917480:CJK917481 CTG917480:CTG917481 DDC917480:DDC917481 DMY917480:DMY917481 DWU917480:DWU917481 EGQ917480:EGQ917481 EQM917480:EQM917481 FAI917480:FAI917481 FKE917480:FKE917481 FUA917480:FUA917481 GDW917480:GDW917481 GNS917480:GNS917481 GXO917480:GXO917481 HHK917480:HHK917481 HRG917480:HRG917481 IBC917480:IBC917481 IKY917480:IKY917481 IUU917480:IUU917481 JEQ917480:JEQ917481 JOM917480:JOM917481 JYI917480:JYI917481 KIE917480:KIE917481 KSA917480:KSA917481 LBW917480:LBW917481 LLS917480:LLS917481 LVO917480:LVO917481 MFK917480:MFK917481 MPG917480:MPG917481 MZC917480:MZC917481 NIY917480:NIY917481 NSU917480:NSU917481 OCQ917480:OCQ917481 OMM917480:OMM917481 OWI917480:OWI917481 PGE917480:PGE917481 PQA917480:PQA917481 PZW917480:PZW917481 QJS917480:QJS917481 QTO917480:QTO917481 RDK917480:RDK917481 RNG917480:RNG917481 RXC917480:RXC917481 SGY917480:SGY917481 SQU917480:SQU917481 TAQ917480:TAQ917481 TKM917480:TKM917481 TUI917480:TUI917481 UEE917480:UEE917481 UOA917480:UOA917481 UXW917480:UXW917481 VHS917480:VHS917481 VRO917480:VRO917481 WBK917480:WBK917481 WLG917480:WLG917481 WVC917480:WVC917481 IQ983016:IQ983017 SM983016:SM983017 ACI983016:ACI983017 AME983016:AME983017 AWA983016:AWA983017 BFW983016:BFW983017 BPS983016:BPS983017 BZO983016:BZO983017 CJK983016:CJK983017 CTG983016:CTG983017 DDC983016:DDC983017 DMY983016:DMY983017 DWU983016:DWU983017 EGQ983016:EGQ983017 EQM983016:EQM983017 FAI983016:FAI983017 FKE983016:FKE983017 FUA983016:FUA983017 GDW983016:GDW983017 GNS983016:GNS983017 GXO983016:GXO983017 HHK983016:HHK983017 HRG983016:HRG983017 IBC983016:IBC983017 IKY983016:IKY983017 IUU983016:IUU983017 JEQ983016:JEQ983017 JOM983016:JOM983017 JYI983016:JYI983017 KIE983016:KIE983017 KSA983016:KSA983017 LBW983016:LBW983017 LLS983016:LLS983017 LVO983016:LVO983017 MFK983016:MFK983017 MPG983016:MPG983017 MZC983016:MZC983017 NIY983016:NIY983017 NSU983016:NSU983017 OCQ983016:OCQ983017 OMM983016:OMM983017 OWI983016:OWI983017 PGE983016:PGE983017 PQA983016:PQA983017 PZW983016:PZW983017 QJS983016:QJS983017 QTO983016:QTO983017 RDK983016:RDK983017 RNG983016:RNG983017 RXC983016:RXC983017 SGY983016:SGY983017 SQU983016:SQU983017 TAQ983016:TAQ983017 TKM983016:TKM983017 TUI983016:TUI983017 UEE983016:UEE983017 UOA983016:UOA983017 UXW983016:UXW983017 VHS983016:VHS983017 VRO983016:VRO983017 WBK983016:WBK983017 WLG983016:WLG983017 WVC983016:WVC983017 IO65512:IO65513 SK65512:SK65513 ACG65512:ACG65513 AMC65512:AMC65513 AVY65512:AVY65513 BFU65512:BFU65513 BPQ65512:BPQ65513 BZM65512:BZM65513 CJI65512:CJI65513 CTE65512:CTE65513 DDA65512:DDA65513 DMW65512:DMW65513 DWS65512:DWS65513 EGO65512:EGO65513 EQK65512:EQK65513 FAG65512:FAG65513 FKC65512:FKC65513 FTY65512:FTY65513 GDU65512:GDU65513 GNQ65512:GNQ65513 GXM65512:GXM65513 HHI65512:HHI65513 HRE65512:HRE65513 IBA65512:IBA65513 IKW65512:IKW65513 IUS65512:IUS65513 JEO65512:JEO65513 JOK65512:JOK65513 JYG65512:JYG65513 KIC65512:KIC65513 KRY65512:KRY65513 LBU65512:LBU65513 LLQ65512:LLQ65513 LVM65512:LVM65513 MFI65512:MFI65513 MPE65512:MPE65513 MZA65512:MZA65513 NIW65512:NIW65513 NSS65512:NSS65513 OCO65512:OCO65513 OMK65512:OMK65513 OWG65512:OWG65513 PGC65512:PGC65513 PPY65512:PPY65513 PZU65512:PZU65513 QJQ65512:QJQ65513 QTM65512:QTM65513 RDI65512:RDI65513 RNE65512:RNE65513 RXA65512:RXA65513 SGW65512:SGW65513 SQS65512:SQS65513 TAO65512:TAO65513 TKK65512:TKK65513 TUG65512:TUG65513 UEC65512:UEC65513 UNY65512:UNY65513 UXU65512:UXU65513 VHQ65512:VHQ65513 VRM65512:VRM65513 WBI65512:WBI65513 WLE65512:WLE65513 WVA65512:WVA65513 IO131048:IO131049 SK131048:SK131049 ACG131048:ACG131049 AMC131048:AMC131049 AVY131048:AVY131049 BFU131048:BFU131049 BPQ131048:BPQ131049 BZM131048:BZM131049 CJI131048:CJI131049 CTE131048:CTE131049 DDA131048:DDA131049 DMW131048:DMW131049 DWS131048:DWS131049 EGO131048:EGO131049 EQK131048:EQK131049 FAG131048:FAG131049 FKC131048:FKC131049 FTY131048:FTY131049 GDU131048:GDU131049 GNQ131048:GNQ131049 GXM131048:GXM131049 HHI131048:HHI131049 HRE131048:HRE131049 IBA131048:IBA131049 IKW131048:IKW131049 IUS131048:IUS131049 JEO131048:JEO131049 JOK131048:JOK131049 JYG131048:JYG131049 KIC131048:KIC131049 KRY131048:KRY131049 LBU131048:LBU131049 LLQ131048:LLQ131049 LVM131048:LVM131049 MFI131048:MFI131049 MPE131048:MPE131049 MZA131048:MZA131049 NIW131048:NIW131049 NSS131048:NSS131049 OCO131048:OCO131049 OMK131048:OMK131049 OWG131048:OWG131049 PGC131048:PGC131049 PPY131048:PPY131049 PZU131048:PZU131049 QJQ131048:QJQ131049 QTM131048:QTM131049 RDI131048:RDI131049 RNE131048:RNE131049 RXA131048:RXA131049 SGW131048:SGW131049 SQS131048:SQS131049 TAO131048:TAO131049 TKK131048:TKK131049 TUG131048:TUG131049 UEC131048:UEC131049 UNY131048:UNY131049 UXU131048:UXU131049 VHQ131048:VHQ131049 VRM131048:VRM131049 WBI131048:WBI131049 WLE131048:WLE131049 WVA131048:WVA131049 IO196584:IO196585 SK196584:SK196585 ACG196584:ACG196585 AMC196584:AMC196585 AVY196584:AVY196585 BFU196584:BFU196585 BPQ196584:BPQ196585 BZM196584:BZM196585 CJI196584:CJI196585 CTE196584:CTE196585 DDA196584:DDA196585 DMW196584:DMW196585 DWS196584:DWS196585 EGO196584:EGO196585 EQK196584:EQK196585 FAG196584:FAG196585 FKC196584:FKC196585 FTY196584:FTY196585 GDU196584:GDU196585 GNQ196584:GNQ196585 GXM196584:GXM196585 HHI196584:HHI196585 HRE196584:HRE196585 IBA196584:IBA196585 IKW196584:IKW196585 IUS196584:IUS196585 JEO196584:JEO196585 JOK196584:JOK196585 JYG196584:JYG196585 KIC196584:KIC196585 KRY196584:KRY196585 LBU196584:LBU196585 LLQ196584:LLQ196585 LVM196584:LVM196585 MFI196584:MFI196585 MPE196584:MPE196585 MZA196584:MZA196585 NIW196584:NIW196585 NSS196584:NSS196585 OCO196584:OCO196585 OMK196584:OMK196585 OWG196584:OWG196585 PGC196584:PGC196585 PPY196584:PPY196585 PZU196584:PZU196585 QJQ196584:QJQ196585 QTM196584:QTM196585 RDI196584:RDI196585 RNE196584:RNE196585 RXA196584:RXA196585 SGW196584:SGW196585 SQS196584:SQS196585 TAO196584:TAO196585 TKK196584:TKK196585 TUG196584:TUG196585 UEC196584:UEC196585 UNY196584:UNY196585 UXU196584:UXU196585 VHQ196584:VHQ196585 VRM196584:VRM196585 WBI196584:WBI196585 WLE196584:WLE196585 WVA196584:WVA196585 IO262120:IO262121 SK262120:SK262121 ACG262120:ACG262121 AMC262120:AMC262121 AVY262120:AVY262121 BFU262120:BFU262121 BPQ262120:BPQ262121 BZM262120:BZM262121 CJI262120:CJI262121 CTE262120:CTE262121 DDA262120:DDA262121 DMW262120:DMW262121 DWS262120:DWS262121 EGO262120:EGO262121 EQK262120:EQK262121 FAG262120:FAG262121 FKC262120:FKC262121 FTY262120:FTY262121 GDU262120:GDU262121 GNQ262120:GNQ262121 GXM262120:GXM262121 HHI262120:HHI262121 HRE262120:HRE262121 IBA262120:IBA262121 IKW262120:IKW262121 IUS262120:IUS262121 JEO262120:JEO262121 JOK262120:JOK262121 JYG262120:JYG262121 KIC262120:KIC262121 KRY262120:KRY262121 LBU262120:LBU262121 LLQ262120:LLQ262121 LVM262120:LVM262121 MFI262120:MFI262121 MPE262120:MPE262121 MZA262120:MZA262121 NIW262120:NIW262121 NSS262120:NSS262121 OCO262120:OCO262121 OMK262120:OMK262121 OWG262120:OWG262121 PGC262120:PGC262121 PPY262120:PPY262121 PZU262120:PZU262121 QJQ262120:QJQ262121 QTM262120:QTM262121 RDI262120:RDI262121 RNE262120:RNE262121 RXA262120:RXA262121 SGW262120:SGW262121 SQS262120:SQS262121 TAO262120:TAO262121 TKK262120:TKK262121 TUG262120:TUG262121 UEC262120:UEC262121 UNY262120:UNY262121 UXU262120:UXU262121 VHQ262120:VHQ262121 VRM262120:VRM262121 WBI262120:WBI262121 WLE262120:WLE262121 WVA262120:WVA262121 IO327656:IO327657 SK327656:SK327657 ACG327656:ACG327657 AMC327656:AMC327657 AVY327656:AVY327657 BFU327656:BFU327657 BPQ327656:BPQ327657 BZM327656:BZM327657 CJI327656:CJI327657 CTE327656:CTE327657 DDA327656:DDA327657 DMW327656:DMW327657 DWS327656:DWS327657 EGO327656:EGO327657 EQK327656:EQK327657 FAG327656:FAG327657 FKC327656:FKC327657 FTY327656:FTY327657 GDU327656:GDU327657 GNQ327656:GNQ327657 GXM327656:GXM327657 HHI327656:HHI327657 HRE327656:HRE327657 IBA327656:IBA327657 IKW327656:IKW327657 IUS327656:IUS327657 JEO327656:JEO327657 JOK327656:JOK327657 JYG327656:JYG327657 KIC327656:KIC327657 KRY327656:KRY327657 LBU327656:LBU327657 LLQ327656:LLQ327657 LVM327656:LVM327657 MFI327656:MFI327657 MPE327656:MPE327657 MZA327656:MZA327657 NIW327656:NIW327657 NSS327656:NSS327657 OCO327656:OCO327657 OMK327656:OMK327657 OWG327656:OWG327657 PGC327656:PGC327657 PPY327656:PPY327657 PZU327656:PZU327657 QJQ327656:QJQ327657 QTM327656:QTM327657 RDI327656:RDI327657 RNE327656:RNE327657 RXA327656:RXA327657 SGW327656:SGW327657 SQS327656:SQS327657 TAO327656:TAO327657 TKK327656:TKK327657 TUG327656:TUG327657 UEC327656:UEC327657 UNY327656:UNY327657 UXU327656:UXU327657 VHQ327656:VHQ327657 VRM327656:VRM327657 WBI327656:WBI327657 WLE327656:WLE327657 WVA327656:WVA327657 IO393192:IO393193 SK393192:SK393193 ACG393192:ACG393193 AMC393192:AMC393193 AVY393192:AVY393193 BFU393192:BFU393193 BPQ393192:BPQ393193 BZM393192:BZM393193 CJI393192:CJI393193 CTE393192:CTE393193 DDA393192:DDA393193 DMW393192:DMW393193 DWS393192:DWS393193 EGO393192:EGO393193 EQK393192:EQK393193 FAG393192:FAG393193 FKC393192:FKC393193 FTY393192:FTY393193 GDU393192:GDU393193 GNQ393192:GNQ393193 GXM393192:GXM393193 HHI393192:HHI393193 HRE393192:HRE393193 IBA393192:IBA393193 IKW393192:IKW393193 IUS393192:IUS393193 JEO393192:JEO393193 JOK393192:JOK393193 JYG393192:JYG393193 KIC393192:KIC393193 KRY393192:KRY393193 LBU393192:LBU393193 LLQ393192:LLQ393193 LVM393192:LVM393193 MFI393192:MFI393193 MPE393192:MPE393193 MZA393192:MZA393193 NIW393192:NIW393193 NSS393192:NSS393193 OCO393192:OCO393193 OMK393192:OMK393193 OWG393192:OWG393193 PGC393192:PGC393193 PPY393192:PPY393193 PZU393192:PZU393193 QJQ393192:QJQ393193 QTM393192:QTM393193 RDI393192:RDI393193 RNE393192:RNE393193 RXA393192:RXA393193 SGW393192:SGW393193 SQS393192:SQS393193 TAO393192:TAO393193 TKK393192:TKK393193 TUG393192:TUG393193 UEC393192:UEC393193 UNY393192:UNY393193 UXU393192:UXU393193 VHQ393192:VHQ393193 VRM393192:VRM393193 WBI393192:WBI393193 WLE393192:WLE393193 WVA393192:WVA393193 IO458728:IO458729 SK458728:SK458729 ACG458728:ACG458729 AMC458728:AMC458729 AVY458728:AVY458729 BFU458728:BFU458729 BPQ458728:BPQ458729 BZM458728:BZM458729 CJI458728:CJI458729 CTE458728:CTE458729 DDA458728:DDA458729 DMW458728:DMW458729 DWS458728:DWS458729 EGO458728:EGO458729 EQK458728:EQK458729 FAG458728:FAG458729 FKC458728:FKC458729 FTY458728:FTY458729 GDU458728:GDU458729 GNQ458728:GNQ458729 GXM458728:GXM458729 HHI458728:HHI458729 HRE458728:HRE458729 IBA458728:IBA458729 IKW458728:IKW458729 IUS458728:IUS458729 JEO458728:JEO458729 JOK458728:JOK458729 JYG458728:JYG458729 KIC458728:KIC458729 KRY458728:KRY458729 LBU458728:LBU458729 LLQ458728:LLQ458729 LVM458728:LVM458729 MFI458728:MFI458729 MPE458728:MPE458729 MZA458728:MZA458729 NIW458728:NIW458729 NSS458728:NSS458729 OCO458728:OCO458729 OMK458728:OMK458729 OWG458728:OWG458729 PGC458728:PGC458729 PPY458728:PPY458729 PZU458728:PZU458729 QJQ458728:QJQ458729 QTM458728:QTM458729 RDI458728:RDI458729 RNE458728:RNE458729 RXA458728:RXA458729 SGW458728:SGW458729 SQS458728:SQS458729 TAO458728:TAO458729 TKK458728:TKK458729 TUG458728:TUG458729 UEC458728:UEC458729 UNY458728:UNY458729 UXU458728:UXU458729 VHQ458728:VHQ458729 VRM458728:VRM458729 WBI458728:WBI458729 WLE458728:WLE458729 WVA458728:WVA458729 IO524264:IO524265 SK524264:SK524265 ACG524264:ACG524265 AMC524264:AMC524265 AVY524264:AVY524265 BFU524264:BFU524265 BPQ524264:BPQ524265 BZM524264:BZM524265 CJI524264:CJI524265 CTE524264:CTE524265 DDA524264:DDA524265 DMW524264:DMW524265 DWS524264:DWS524265 EGO524264:EGO524265 EQK524264:EQK524265 FAG524264:FAG524265 FKC524264:FKC524265 FTY524264:FTY524265 GDU524264:GDU524265 GNQ524264:GNQ524265 GXM524264:GXM524265 HHI524264:HHI524265 HRE524264:HRE524265 IBA524264:IBA524265 IKW524264:IKW524265 IUS524264:IUS524265 JEO524264:JEO524265 JOK524264:JOK524265 JYG524264:JYG524265 KIC524264:KIC524265 KRY524264:KRY524265 LBU524264:LBU524265 LLQ524264:LLQ524265 LVM524264:LVM524265 MFI524264:MFI524265 MPE524264:MPE524265 MZA524264:MZA524265 NIW524264:NIW524265 NSS524264:NSS524265 OCO524264:OCO524265 OMK524264:OMK524265 OWG524264:OWG524265 PGC524264:PGC524265 PPY524264:PPY524265 PZU524264:PZU524265 QJQ524264:QJQ524265 QTM524264:QTM524265 RDI524264:RDI524265 RNE524264:RNE524265 RXA524264:RXA524265 SGW524264:SGW524265 SQS524264:SQS524265 TAO524264:TAO524265 TKK524264:TKK524265 TUG524264:TUG524265 UEC524264:UEC524265 UNY524264:UNY524265 UXU524264:UXU524265 VHQ524264:VHQ524265 VRM524264:VRM524265 WBI524264:WBI524265 WLE524264:WLE524265 WVA524264:WVA524265 IO589800:IO589801 SK589800:SK589801 ACG589800:ACG589801 AMC589800:AMC589801 AVY589800:AVY589801 BFU589800:BFU589801 BPQ589800:BPQ589801 BZM589800:BZM589801 CJI589800:CJI589801 CTE589800:CTE589801 DDA589800:DDA589801 DMW589800:DMW589801 DWS589800:DWS589801 EGO589800:EGO589801 EQK589800:EQK589801 FAG589800:FAG589801 FKC589800:FKC589801 FTY589800:FTY589801 GDU589800:GDU589801 GNQ589800:GNQ589801 GXM589800:GXM589801 HHI589800:HHI589801 HRE589800:HRE589801 IBA589800:IBA589801 IKW589800:IKW589801 IUS589800:IUS589801 JEO589800:JEO589801 JOK589800:JOK589801 JYG589800:JYG589801 KIC589800:KIC589801 KRY589800:KRY589801 LBU589800:LBU589801 LLQ589800:LLQ589801 LVM589800:LVM589801 MFI589800:MFI589801 MPE589800:MPE589801 MZA589800:MZA589801 NIW589800:NIW589801 NSS589800:NSS589801 OCO589800:OCO589801 OMK589800:OMK589801 OWG589800:OWG589801 PGC589800:PGC589801 PPY589800:PPY589801 PZU589800:PZU589801 QJQ589800:QJQ589801 QTM589800:QTM589801 RDI589800:RDI589801 RNE589800:RNE589801 RXA589800:RXA589801 SGW589800:SGW589801 SQS589800:SQS589801 TAO589800:TAO589801 TKK589800:TKK589801 TUG589800:TUG589801 UEC589800:UEC589801 UNY589800:UNY589801 UXU589800:UXU589801 VHQ589800:VHQ589801 VRM589800:VRM589801 WBI589800:WBI589801 WLE589800:WLE589801 WVA589800:WVA589801 IO655336:IO655337 SK655336:SK655337 ACG655336:ACG655337 AMC655336:AMC655337 AVY655336:AVY655337 BFU655336:BFU655337 BPQ655336:BPQ655337 BZM655336:BZM655337 CJI655336:CJI655337 CTE655336:CTE655337 DDA655336:DDA655337 DMW655336:DMW655337 DWS655336:DWS655337 EGO655336:EGO655337 EQK655336:EQK655337 FAG655336:FAG655337 FKC655336:FKC655337 FTY655336:FTY655337 GDU655336:GDU655337 GNQ655336:GNQ655337 GXM655336:GXM655337 HHI655336:HHI655337 HRE655336:HRE655337 IBA655336:IBA655337 IKW655336:IKW655337 IUS655336:IUS655337 JEO655336:JEO655337 JOK655336:JOK655337 JYG655336:JYG655337 KIC655336:KIC655337 KRY655336:KRY655337 LBU655336:LBU655337 LLQ655336:LLQ655337 LVM655336:LVM655337 MFI655336:MFI655337 MPE655336:MPE655337 MZA655336:MZA655337 NIW655336:NIW655337 NSS655336:NSS655337 OCO655336:OCO655337 OMK655336:OMK655337 OWG655336:OWG655337 PGC655336:PGC655337 PPY655336:PPY655337 PZU655336:PZU655337 QJQ655336:QJQ655337 QTM655336:QTM655337 RDI655336:RDI655337 RNE655336:RNE655337 RXA655336:RXA655337 SGW655336:SGW655337 SQS655336:SQS655337 TAO655336:TAO655337 TKK655336:TKK655337 TUG655336:TUG655337 UEC655336:UEC655337 UNY655336:UNY655337 UXU655336:UXU655337 VHQ655336:VHQ655337 VRM655336:VRM655337 WBI655336:WBI655337 WLE655336:WLE655337 WVA655336:WVA655337 IO720872:IO720873 SK720872:SK720873 ACG720872:ACG720873 AMC720872:AMC720873 AVY720872:AVY720873 BFU720872:BFU720873 BPQ720872:BPQ720873 BZM720872:BZM720873 CJI720872:CJI720873 CTE720872:CTE720873 DDA720872:DDA720873 DMW720872:DMW720873 DWS720872:DWS720873 EGO720872:EGO720873 EQK720872:EQK720873 FAG720872:FAG720873 FKC720872:FKC720873 FTY720872:FTY720873 GDU720872:GDU720873 GNQ720872:GNQ720873 GXM720872:GXM720873 HHI720872:HHI720873 HRE720872:HRE720873 IBA720872:IBA720873 IKW720872:IKW720873 IUS720872:IUS720873 JEO720872:JEO720873 JOK720872:JOK720873 JYG720872:JYG720873 KIC720872:KIC720873 KRY720872:KRY720873 LBU720872:LBU720873 LLQ720872:LLQ720873 LVM720872:LVM720873 MFI720872:MFI720873 MPE720872:MPE720873 MZA720872:MZA720873 NIW720872:NIW720873 NSS720872:NSS720873 OCO720872:OCO720873 OMK720872:OMK720873 OWG720872:OWG720873 PGC720872:PGC720873 PPY720872:PPY720873 PZU720872:PZU720873 QJQ720872:QJQ720873 QTM720872:QTM720873 RDI720872:RDI720873 RNE720872:RNE720873 RXA720872:RXA720873 SGW720872:SGW720873 SQS720872:SQS720873 TAO720872:TAO720873 TKK720872:TKK720873 TUG720872:TUG720873 UEC720872:UEC720873 UNY720872:UNY720873 UXU720872:UXU720873 VHQ720872:VHQ720873 VRM720872:VRM720873 WBI720872:WBI720873 WLE720872:WLE720873 WVA720872:WVA720873 IO786408:IO786409 SK786408:SK786409 ACG786408:ACG786409 AMC786408:AMC786409 AVY786408:AVY786409 BFU786408:BFU786409 BPQ786408:BPQ786409 BZM786408:BZM786409 CJI786408:CJI786409 CTE786408:CTE786409 DDA786408:DDA786409 DMW786408:DMW786409 DWS786408:DWS786409 EGO786408:EGO786409 EQK786408:EQK786409 FAG786408:FAG786409 FKC786408:FKC786409 FTY786408:FTY786409 GDU786408:GDU786409 GNQ786408:GNQ786409 GXM786408:GXM786409 HHI786408:HHI786409 HRE786408:HRE786409 IBA786408:IBA786409 IKW786408:IKW786409 IUS786408:IUS786409 JEO786408:JEO786409 JOK786408:JOK786409 JYG786408:JYG786409 KIC786408:KIC786409 KRY786408:KRY786409 LBU786408:LBU786409 LLQ786408:LLQ786409 LVM786408:LVM786409 MFI786408:MFI786409 MPE786408:MPE786409 MZA786408:MZA786409 NIW786408:NIW786409 NSS786408:NSS786409 OCO786408:OCO786409 OMK786408:OMK786409 OWG786408:OWG786409 PGC786408:PGC786409 PPY786408:PPY786409 PZU786408:PZU786409 QJQ786408:QJQ786409 QTM786408:QTM786409 RDI786408:RDI786409 RNE786408:RNE786409 RXA786408:RXA786409 SGW786408:SGW786409 SQS786408:SQS786409 TAO786408:TAO786409 TKK786408:TKK786409 TUG786408:TUG786409 UEC786408:UEC786409 UNY786408:UNY786409 UXU786408:UXU786409 VHQ786408:VHQ786409 VRM786408:VRM786409 WBI786408:WBI786409 WLE786408:WLE786409 WVA786408:WVA786409 IO851944:IO851945 SK851944:SK851945 ACG851944:ACG851945 AMC851944:AMC851945 AVY851944:AVY851945 BFU851944:BFU851945 BPQ851944:BPQ851945 BZM851944:BZM851945 CJI851944:CJI851945 CTE851944:CTE851945 DDA851944:DDA851945 DMW851944:DMW851945 DWS851944:DWS851945 EGO851944:EGO851945 EQK851944:EQK851945 FAG851944:FAG851945 FKC851944:FKC851945 FTY851944:FTY851945 GDU851944:GDU851945 GNQ851944:GNQ851945 GXM851944:GXM851945 HHI851944:HHI851945 HRE851944:HRE851945 IBA851944:IBA851945 IKW851944:IKW851945 IUS851944:IUS851945 JEO851944:JEO851945 JOK851944:JOK851945 JYG851944:JYG851945 KIC851944:KIC851945 KRY851944:KRY851945 LBU851944:LBU851945 LLQ851944:LLQ851945 LVM851944:LVM851945 MFI851944:MFI851945 MPE851944:MPE851945 MZA851944:MZA851945 NIW851944:NIW851945 NSS851944:NSS851945 OCO851944:OCO851945 OMK851944:OMK851945 OWG851944:OWG851945 PGC851944:PGC851945 PPY851944:PPY851945 PZU851944:PZU851945 QJQ851944:QJQ851945 QTM851944:QTM851945 RDI851944:RDI851945 RNE851944:RNE851945 RXA851944:RXA851945 SGW851944:SGW851945 SQS851944:SQS851945 TAO851944:TAO851945 TKK851944:TKK851945 TUG851944:TUG851945 UEC851944:UEC851945 UNY851944:UNY851945 UXU851944:UXU851945 VHQ851944:VHQ851945 VRM851944:VRM851945 WBI851944:WBI851945 WLE851944:WLE851945 WVA851944:WVA851945 IO917480:IO917481 SK917480:SK917481 ACG917480:ACG917481 AMC917480:AMC917481 AVY917480:AVY917481 BFU917480:BFU917481 BPQ917480:BPQ917481 BZM917480:BZM917481 CJI917480:CJI917481 CTE917480:CTE917481 DDA917480:DDA917481 DMW917480:DMW917481 DWS917480:DWS917481 EGO917480:EGO917481 EQK917480:EQK917481 FAG917480:FAG917481 FKC917480:FKC917481 FTY917480:FTY917481 GDU917480:GDU917481 GNQ917480:GNQ917481 GXM917480:GXM917481 HHI917480:HHI917481 HRE917480:HRE917481 IBA917480:IBA917481 IKW917480:IKW917481 IUS917480:IUS917481 JEO917480:JEO917481 JOK917480:JOK917481 JYG917480:JYG917481 KIC917480:KIC917481 KRY917480:KRY917481 LBU917480:LBU917481 LLQ917480:LLQ917481 LVM917480:LVM917481 MFI917480:MFI917481 MPE917480:MPE917481 MZA917480:MZA917481 NIW917480:NIW917481 NSS917480:NSS917481 OCO917480:OCO917481 OMK917480:OMK917481 OWG917480:OWG917481 PGC917480:PGC917481 PPY917480:PPY917481 PZU917480:PZU917481 QJQ917480:QJQ917481 QTM917480:QTM917481 RDI917480:RDI917481 RNE917480:RNE917481 RXA917480:RXA917481 SGW917480:SGW917481 SQS917480:SQS917481 TAO917480:TAO917481 TKK917480:TKK917481 TUG917480:TUG917481 UEC917480:UEC917481 UNY917480:UNY917481 UXU917480:UXU917481 VHQ917480:VHQ917481 VRM917480:VRM917481 WBI917480:WBI917481 WLE917480:WLE917481 WVA917480:WVA917481 IO983016:IO983017 SK983016:SK983017 ACG983016:ACG983017 AMC983016:AMC983017 AVY983016:AVY983017 BFU983016:BFU983017 BPQ983016:BPQ983017 BZM983016:BZM983017 CJI983016:CJI983017 CTE983016:CTE983017 DDA983016:DDA983017 DMW983016:DMW983017 DWS983016:DWS983017 EGO983016:EGO983017 EQK983016:EQK983017 FAG983016:FAG983017 FKC983016:FKC983017 FTY983016:FTY983017 GDU983016:GDU983017 GNQ983016:GNQ983017 GXM983016:GXM983017 HHI983016:HHI983017 HRE983016:HRE983017 IBA983016:IBA983017 IKW983016:IKW983017 IUS983016:IUS983017 JEO983016:JEO983017 JOK983016:JOK983017 JYG983016:JYG983017 KIC983016:KIC983017 KRY983016:KRY983017 LBU983016:LBU983017 LLQ983016:LLQ983017 LVM983016:LVM983017 MFI983016:MFI983017 MPE983016:MPE983017 MZA983016:MZA983017 NIW983016:NIW983017 NSS983016:NSS983017 OCO983016:OCO983017 OMK983016:OMK983017 OWG983016:OWG983017 PGC983016:PGC983017 PPY983016:PPY983017 PZU983016:PZU983017 QJQ983016:QJQ983017 QTM983016:QTM983017 RDI983016:RDI983017 RNE983016:RNE983017 RXA983016:RXA983017 SGW983016:SGW983017 SQS983016:SQS983017 TAO983016:TAO983017 TKK983016:TKK983017 TUG983016:TUG983017 UEC983016:UEC983017 UNY983016:UNY983017 UXU983016:UXU983017 VHQ983016:VHQ983017 VRM983016:VRM983017 WBI983016:WBI983017 WLE983016:WLE983017 WVA983016:WVA983017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F983020 F917484 F851948 F786412 F720876 F655340 F589804 F524268 F458732 F393196 F327660 F262124 F196588 F131052 F65516 F983016:F983017 F917480:F917481 F851944:F851945 F786408:F786409 F720872:F720873 F655336:F655337 F589800:F589801 F524264:F524265 F458728:F458729 F393192:F393193 F327656:F327657 F262120:F262121 F196584:F196585 F131048:F131049 F65512:F65513 H983016:H983017 H917480:H917481 H851944:H851945 H786408:H786409 H720872:H720873 H655336:H655337 H589800:H589801 H524264:H524265 H458728:H458729 H393192:H393193 H327656:H327657 H262120:H262121 H196584:H196585 H131048:H131049 H65512:H65513 H983011:H983012 H917475:H917476 H851939:H851940 H786403:H786404 H720867:H720868 H655331:H655332 H589795:H589796 H524259:H524260 H458723:H458724 H393187:H393188 H327651:H327652 H262115:H262116 H196579:H196580 H131043:H131044 H65507:H65508 H983037 H917501 H851965 H786429 H720893 H655357 H589821 H524285 H458749 H393213 H327677 H262141 H196605 H131069 H65533 F983011:F983012 F917475:F917476 F851939:F851940 F786403:F786404 F720867:F720868 F655331:F655332 F589795:F589796 F524259:F524260 F458723:F458724 F393187:F393188 F327651:F327652 F262115:F262116 F196579:F196580 F131043:F131044 F65507:F65508 F983037 F917501 F851965 F786429 F720893 F655357 F589821 F524285 F458749 F393213 F327677 F262141 F196605 F131069 F65533 H983020 H917484 H851948 H786412 H720876 H655340 H589804 H524268 H458732 H393196 H327660 H262124 H196588 H131052 H65516">
      <formula1>-1000000000000</formula1>
      <formula2>1000000000000</formula2>
    </dataValidation>
    <dataValidation type="decimal" operator="greaterThanOrEqual" showInputMessage="1" showErrorMessage="1" error="Будь ласка, вкажіть додатнє число." sqref="IO65509:IO65511 SK65509:SK65511 ACG65509:ACG65511 AMC65509:AMC65511 AVY65509:AVY65511 BFU65509:BFU65511 BPQ65509:BPQ65511 BZM65509:BZM65511 CJI65509:CJI65511 CTE65509:CTE65511 DDA65509:DDA65511 DMW65509:DMW65511 DWS65509:DWS65511 EGO65509:EGO65511 EQK65509:EQK65511 FAG65509:FAG65511 FKC65509:FKC65511 FTY65509:FTY65511 GDU65509:GDU65511 GNQ65509:GNQ65511 GXM65509:GXM65511 HHI65509:HHI65511 HRE65509:HRE65511 IBA65509:IBA65511 IKW65509:IKW65511 IUS65509:IUS65511 JEO65509:JEO65511 JOK65509:JOK65511 JYG65509:JYG65511 KIC65509:KIC65511 KRY65509:KRY65511 LBU65509:LBU65511 LLQ65509:LLQ65511 LVM65509:LVM65511 MFI65509:MFI65511 MPE65509:MPE65511 MZA65509:MZA65511 NIW65509:NIW65511 NSS65509:NSS65511 OCO65509:OCO65511 OMK65509:OMK65511 OWG65509:OWG65511 PGC65509:PGC65511 PPY65509:PPY65511 PZU65509:PZU65511 QJQ65509:QJQ65511 QTM65509:QTM65511 RDI65509:RDI65511 RNE65509:RNE65511 RXA65509:RXA65511 SGW65509:SGW65511 SQS65509:SQS65511 TAO65509:TAO65511 TKK65509:TKK65511 TUG65509:TUG65511 UEC65509:UEC65511 UNY65509:UNY65511 UXU65509:UXU65511 VHQ65509:VHQ65511 VRM65509:VRM65511 WBI65509:WBI65511 WLE65509:WLE65511 WVA65509:WVA65511 IO131045:IO131047 SK131045:SK131047 ACG131045:ACG131047 AMC131045:AMC131047 AVY131045:AVY131047 BFU131045:BFU131047 BPQ131045:BPQ131047 BZM131045:BZM131047 CJI131045:CJI131047 CTE131045:CTE131047 DDA131045:DDA131047 DMW131045:DMW131047 DWS131045:DWS131047 EGO131045:EGO131047 EQK131045:EQK131047 FAG131045:FAG131047 FKC131045:FKC131047 FTY131045:FTY131047 GDU131045:GDU131047 GNQ131045:GNQ131047 GXM131045:GXM131047 HHI131045:HHI131047 HRE131045:HRE131047 IBA131045:IBA131047 IKW131045:IKW131047 IUS131045:IUS131047 JEO131045:JEO131047 JOK131045:JOK131047 JYG131045:JYG131047 KIC131045:KIC131047 KRY131045:KRY131047 LBU131045:LBU131047 LLQ131045:LLQ131047 LVM131045:LVM131047 MFI131045:MFI131047 MPE131045:MPE131047 MZA131045:MZA131047 NIW131045:NIW131047 NSS131045:NSS131047 OCO131045:OCO131047 OMK131045:OMK131047 OWG131045:OWG131047 PGC131045:PGC131047 PPY131045:PPY131047 PZU131045:PZU131047 QJQ131045:QJQ131047 QTM131045:QTM131047 RDI131045:RDI131047 RNE131045:RNE131047 RXA131045:RXA131047 SGW131045:SGW131047 SQS131045:SQS131047 TAO131045:TAO131047 TKK131045:TKK131047 TUG131045:TUG131047 UEC131045:UEC131047 UNY131045:UNY131047 UXU131045:UXU131047 VHQ131045:VHQ131047 VRM131045:VRM131047 WBI131045:WBI131047 WLE131045:WLE131047 WVA131045:WVA131047 IO196581:IO196583 SK196581:SK196583 ACG196581:ACG196583 AMC196581:AMC196583 AVY196581:AVY196583 BFU196581:BFU196583 BPQ196581:BPQ196583 BZM196581:BZM196583 CJI196581:CJI196583 CTE196581:CTE196583 DDA196581:DDA196583 DMW196581:DMW196583 DWS196581:DWS196583 EGO196581:EGO196583 EQK196581:EQK196583 FAG196581:FAG196583 FKC196581:FKC196583 FTY196581:FTY196583 GDU196581:GDU196583 GNQ196581:GNQ196583 GXM196581:GXM196583 HHI196581:HHI196583 HRE196581:HRE196583 IBA196581:IBA196583 IKW196581:IKW196583 IUS196581:IUS196583 JEO196581:JEO196583 JOK196581:JOK196583 JYG196581:JYG196583 KIC196581:KIC196583 KRY196581:KRY196583 LBU196581:LBU196583 LLQ196581:LLQ196583 LVM196581:LVM196583 MFI196581:MFI196583 MPE196581:MPE196583 MZA196581:MZA196583 NIW196581:NIW196583 NSS196581:NSS196583 OCO196581:OCO196583 OMK196581:OMK196583 OWG196581:OWG196583 PGC196581:PGC196583 PPY196581:PPY196583 PZU196581:PZU196583 QJQ196581:QJQ196583 QTM196581:QTM196583 RDI196581:RDI196583 RNE196581:RNE196583 RXA196581:RXA196583 SGW196581:SGW196583 SQS196581:SQS196583 TAO196581:TAO196583 TKK196581:TKK196583 TUG196581:TUG196583 UEC196581:UEC196583 UNY196581:UNY196583 UXU196581:UXU196583 VHQ196581:VHQ196583 VRM196581:VRM196583 WBI196581:WBI196583 WLE196581:WLE196583 WVA196581:WVA196583 IO262117:IO262119 SK262117:SK262119 ACG262117:ACG262119 AMC262117:AMC262119 AVY262117:AVY262119 BFU262117:BFU262119 BPQ262117:BPQ262119 BZM262117:BZM262119 CJI262117:CJI262119 CTE262117:CTE262119 DDA262117:DDA262119 DMW262117:DMW262119 DWS262117:DWS262119 EGO262117:EGO262119 EQK262117:EQK262119 FAG262117:FAG262119 FKC262117:FKC262119 FTY262117:FTY262119 GDU262117:GDU262119 GNQ262117:GNQ262119 GXM262117:GXM262119 HHI262117:HHI262119 HRE262117:HRE262119 IBA262117:IBA262119 IKW262117:IKW262119 IUS262117:IUS262119 JEO262117:JEO262119 JOK262117:JOK262119 JYG262117:JYG262119 KIC262117:KIC262119 KRY262117:KRY262119 LBU262117:LBU262119 LLQ262117:LLQ262119 LVM262117:LVM262119 MFI262117:MFI262119 MPE262117:MPE262119 MZA262117:MZA262119 NIW262117:NIW262119 NSS262117:NSS262119 OCO262117:OCO262119 OMK262117:OMK262119 OWG262117:OWG262119 PGC262117:PGC262119 PPY262117:PPY262119 PZU262117:PZU262119 QJQ262117:QJQ262119 QTM262117:QTM262119 RDI262117:RDI262119 RNE262117:RNE262119 RXA262117:RXA262119 SGW262117:SGW262119 SQS262117:SQS262119 TAO262117:TAO262119 TKK262117:TKK262119 TUG262117:TUG262119 UEC262117:UEC262119 UNY262117:UNY262119 UXU262117:UXU262119 VHQ262117:VHQ262119 VRM262117:VRM262119 WBI262117:WBI262119 WLE262117:WLE262119 WVA262117:WVA262119 IO327653:IO327655 SK327653:SK327655 ACG327653:ACG327655 AMC327653:AMC327655 AVY327653:AVY327655 BFU327653:BFU327655 BPQ327653:BPQ327655 BZM327653:BZM327655 CJI327653:CJI327655 CTE327653:CTE327655 DDA327653:DDA327655 DMW327653:DMW327655 DWS327653:DWS327655 EGO327653:EGO327655 EQK327653:EQK327655 FAG327653:FAG327655 FKC327653:FKC327655 FTY327653:FTY327655 GDU327653:GDU327655 GNQ327653:GNQ327655 GXM327653:GXM327655 HHI327653:HHI327655 HRE327653:HRE327655 IBA327653:IBA327655 IKW327653:IKW327655 IUS327653:IUS327655 JEO327653:JEO327655 JOK327653:JOK327655 JYG327653:JYG327655 KIC327653:KIC327655 KRY327653:KRY327655 LBU327653:LBU327655 LLQ327653:LLQ327655 LVM327653:LVM327655 MFI327653:MFI327655 MPE327653:MPE327655 MZA327653:MZA327655 NIW327653:NIW327655 NSS327653:NSS327655 OCO327653:OCO327655 OMK327653:OMK327655 OWG327653:OWG327655 PGC327653:PGC327655 PPY327653:PPY327655 PZU327653:PZU327655 QJQ327653:QJQ327655 QTM327653:QTM327655 RDI327653:RDI327655 RNE327653:RNE327655 RXA327653:RXA327655 SGW327653:SGW327655 SQS327653:SQS327655 TAO327653:TAO327655 TKK327653:TKK327655 TUG327653:TUG327655 UEC327653:UEC327655 UNY327653:UNY327655 UXU327653:UXU327655 VHQ327653:VHQ327655 VRM327653:VRM327655 WBI327653:WBI327655 WLE327653:WLE327655 WVA327653:WVA327655 IO393189:IO393191 SK393189:SK393191 ACG393189:ACG393191 AMC393189:AMC393191 AVY393189:AVY393191 BFU393189:BFU393191 BPQ393189:BPQ393191 BZM393189:BZM393191 CJI393189:CJI393191 CTE393189:CTE393191 DDA393189:DDA393191 DMW393189:DMW393191 DWS393189:DWS393191 EGO393189:EGO393191 EQK393189:EQK393191 FAG393189:FAG393191 FKC393189:FKC393191 FTY393189:FTY393191 GDU393189:GDU393191 GNQ393189:GNQ393191 GXM393189:GXM393191 HHI393189:HHI393191 HRE393189:HRE393191 IBA393189:IBA393191 IKW393189:IKW393191 IUS393189:IUS393191 JEO393189:JEO393191 JOK393189:JOK393191 JYG393189:JYG393191 KIC393189:KIC393191 KRY393189:KRY393191 LBU393189:LBU393191 LLQ393189:LLQ393191 LVM393189:LVM393191 MFI393189:MFI393191 MPE393189:MPE393191 MZA393189:MZA393191 NIW393189:NIW393191 NSS393189:NSS393191 OCO393189:OCO393191 OMK393189:OMK393191 OWG393189:OWG393191 PGC393189:PGC393191 PPY393189:PPY393191 PZU393189:PZU393191 QJQ393189:QJQ393191 QTM393189:QTM393191 RDI393189:RDI393191 RNE393189:RNE393191 RXA393189:RXA393191 SGW393189:SGW393191 SQS393189:SQS393191 TAO393189:TAO393191 TKK393189:TKK393191 TUG393189:TUG393191 UEC393189:UEC393191 UNY393189:UNY393191 UXU393189:UXU393191 VHQ393189:VHQ393191 VRM393189:VRM393191 WBI393189:WBI393191 WLE393189:WLE393191 WVA393189:WVA393191 IO458725:IO458727 SK458725:SK458727 ACG458725:ACG458727 AMC458725:AMC458727 AVY458725:AVY458727 BFU458725:BFU458727 BPQ458725:BPQ458727 BZM458725:BZM458727 CJI458725:CJI458727 CTE458725:CTE458727 DDA458725:DDA458727 DMW458725:DMW458727 DWS458725:DWS458727 EGO458725:EGO458727 EQK458725:EQK458727 FAG458725:FAG458727 FKC458725:FKC458727 FTY458725:FTY458727 GDU458725:GDU458727 GNQ458725:GNQ458727 GXM458725:GXM458727 HHI458725:HHI458727 HRE458725:HRE458727 IBA458725:IBA458727 IKW458725:IKW458727 IUS458725:IUS458727 JEO458725:JEO458727 JOK458725:JOK458727 JYG458725:JYG458727 KIC458725:KIC458727 KRY458725:KRY458727 LBU458725:LBU458727 LLQ458725:LLQ458727 LVM458725:LVM458727 MFI458725:MFI458727 MPE458725:MPE458727 MZA458725:MZA458727 NIW458725:NIW458727 NSS458725:NSS458727 OCO458725:OCO458727 OMK458725:OMK458727 OWG458725:OWG458727 PGC458725:PGC458727 PPY458725:PPY458727 PZU458725:PZU458727 QJQ458725:QJQ458727 QTM458725:QTM458727 RDI458725:RDI458727 RNE458725:RNE458727 RXA458725:RXA458727 SGW458725:SGW458727 SQS458725:SQS458727 TAO458725:TAO458727 TKK458725:TKK458727 TUG458725:TUG458727 UEC458725:UEC458727 UNY458725:UNY458727 UXU458725:UXU458727 VHQ458725:VHQ458727 VRM458725:VRM458727 WBI458725:WBI458727 WLE458725:WLE458727 WVA458725:WVA458727 IO524261:IO524263 SK524261:SK524263 ACG524261:ACG524263 AMC524261:AMC524263 AVY524261:AVY524263 BFU524261:BFU524263 BPQ524261:BPQ524263 BZM524261:BZM524263 CJI524261:CJI524263 CTE524261:CTE524263 DDA524261:DDA524263 DMW524261:DMW524263 DWS524261:DWS524263 EGO524261:EGO524263 EQK524261:EQK524263 FAG524261:FAG524263 FKC524261:FKC524263 FTY524261:FTY524263 GDU524261:GDU524263 GNQ524261:GNQ524263 GXM524261:GXM524263 HHI524261:HHI524263 HRE524261:HRE524263 IBA524261:IBA524263 IKW524261:IKW524263 IUS524261:IUS524263 JEO524261:JEO524263 JOK524261:JOK524263 JYG524261:JYG524263 KIC524261:KIC524263 KRY524261:KRY524263 LBU524261:LBU524263 LLQ524261:LLQ524263 LVM524261:LVM524263 MFI524261:MFI524263 MPE524261:MPE524263 MZA524261:MZA524263 NIW524261:NIW524263 NSS524261:NSS524263 OCO524261:OCO524263 OMK524261:OMK524263 OWG524261:OWG524263 PGC524261:PGC524263 PPY524261:PPY524263 PZU524261:PZU524263 QJQ524261:QJQ524263 QTM524261:QTM524263 RDI524261:RDI524263 RNE524261:RNE524263 RXA524261:RXA524263 SGW524261:SGW524263 SQS524261:SQS524263 TAO524261:TAO524263 TKK524261:TKK524263 TUG524261:TUG524263 UEC524261:UEC524263 UNY524261:UNY524263 UXU524261:UXU524263 VHQ524261:VHQ524263 VRM524261:VRM524263 WBI524261:WBI524263 WLE524261:WLE524263 WVA524261:WVA524263 IO589797:IO589799 SK589797:SK589799 ACG589797:ACG589799 AMC589797:AMC589799 AVY589797:AVY589799 BFU589797:BFU589799 BPQ589797:BPQ589799 BZM589797:BZM589799 CJI589797:CJI589799 CTE589797:CTE589799 DDA589797:DDA589799 DMW589797:DMW589799 DWS589797:DWS589799 EGO589797:EGO589799 EQK589797:EQK589799 FAG589797:FAG589799 FKC589797:FKC589799 FTY589797:FTY589799 GDU589797:GDU589799 GNQ589797:GNQ589799 GXM589797:GXM589799 HHI589797:HHI589799 HRE589797:HRE589799 IBA589797:IBA589799 IKW589797:IKW589799 IUS589797:IUS589799 JEO589797:JEO589799 JOK589797:JOK589799 JYG589797:JYG589799 KIC589797:KIC589799 KRY589797:KRY589799 LBU589797:LBU589799 LLQ589797:LLQ589799 LVM589797:LVM589799 MFI589797:MFI589799 MPE589797:MPE589799 MZA589797:MZA589799 NIW589797:NIW589799 NSS589797:NSS589799 OCO589797:OCO589799 OMK589797:OMK589799 OWG589797:OWG589799 PGC589797:PGC589799 PPY589797:PPY589799 PZU589797:PZU589799 QJQ589797:QJQ589799 QTM589797:QTM589799 RDI589797:RDI589799 RNE589797:RNE589799 RXA589797:RXA589799 SGW589797:SGW589799 SQS589797:SQS589799 TAO589797:TAO589799 TKK589797:TKK589799 TUG589797:TUG589799 UEC589797:UEC589799 UNY589797:UNY589799 UXU589797:UXU589799 VHQ589797:VHQ589799 VRM589797:VRM589799 WBI589797:WBI589799 WLE589797:WLE589799 WVA589797:WVA589799 IO655333:IO655335 SK655333:SK655335 ACG655333:ACG655335 AMC655333:AMC655335 AVY655333:AVY655335 BFU655333:BFU655335 BPQ655333:BPQ655335 BZM655333:BZM655335 CJI655333:CJI655335 CTE655333:CTE655335 DDA655333:DDA655335 DMW655333:DMW655335 DWS655333:DWS655335 EGO655333:EGO655335 EQK655333:EQK655335 FAG655333:FAG655335 FKC655333:FKC655335 FTY655333:FTY655335 GDU655333:GDU655335 GNQ655333:GNQ655335 GXM655333:GXM655335 HHI655333:HHI655335 HRE655333:HRE655335 IBA655333:IBA655335 IKW655333:IKW655335 IUS655333:IUS655335 JEO655333:JEO655335 JOK655333:JOK655335 JYG655333:JYG655335 KIC655333:KIC655335 KRY655333:KRY655335 LBU655333:LBU655335 LLQ655333:LLQ655335 LVM655333:LVM655335 MFI655333:MFI655335 MPE655333:MPE655335 MZA655333:MZA655335 NIW655333:NIW655335 NSS655333:NSS655335 OCO655333:OCO655335 OMK655333:OMK655335 OWG655333:OWG655335 PGC655333:PGC655335 PPY655333:PPY655335 PZU655333:PZU655335 QJQ655333:QJQ655335 QTM655333:QTM655335 RDI655333:RDI655335 RNE655333:RNE655335 RXA655333:RXA655335 SGW655333:SGW655335 SQS655333:SQS655335 TAO655333:TAO655335 TKK655333:TKK655335 TUG655333:TUG655335 UEC655333:UEC655335 UNY655333:UNY655335 UXU655333:UXU655335 VHQ655333:VHQ655335 VRM655333:VRM655335 WBI655333:WBI655335 WLE655333:WLE655335 WVA655333:WVA655335 IO720869:IO720871 SK720869:SK720871 ACG720869:ACG720871 AMC720869:AMC720871 AVY720869:AVY720871 BFU720869:BFU720871 BPQ720869:BPQ720871 BZM720869:BZM720871 CJI720869:CJI720871 CTE720869:CTE720871 DDA720869:DDA720871 DMW720869:DMW720871 DWS720869:DWS720871 EGO720869:EGO720871 EQK720869:EQK720871 FAG720869:FAG720871 FKC720869:FKC720871 FTY720869:FTY720871 GDU720869:GDU720871 GNQ720869:GNQ720871 GXM720869:GXM720871 HHI720869:HHI720871 HRE720869:HRE720871 IBA720869:IBA720871 IKW720869:IKW720871 IUS720869:IUS720871 JEO720869:JEO720871 JOK720869:JOK720871 JYG720869:JYG720871 KIC720869:KIC720871 KRY720869:KRY720871 LBU720869:LBU720871 LLQ720869:LLQ720871 LVM720869:LVM720871 MFI720869:MFI720871 MPE720869:MPE720871 MZA720869:MZA720871 NIW720869:NIW720871 NSS720869:NSS720871 OCO720869:OCO720871 OMK720869:OMK720871 OWG720869:OWG720871 PGC720869:PGC720871 PPY720869:PPY720871 PZU720869:PZU720871 QJQ720869:QJQ720871 QTM720869:QTM720871 RDI720869:RDI720871 RNE720869:RNE720871 RXA720869:RXA720871 SGW720869:SGW720871 SQS720869:SQS720871 TAO720869:TAO720871 TKK720869:TKK720871 TUG720869:TUG720871 UEC720869:UEC720871 UNY720869:UNY720871 UXU720869:UXU720871 VHQ720869:VHQ720871 VRM720869:VRM720871 WBI720869:WBI720871 WLE720869:WLE720871 WVA720869:WVA720871 IO786405:IO786407 SK786405:SK786407 ACG786405:ACG786407 AMC786405:AMC786407 AVY786405:AVY786407 BFU786405:BFU786407 BPQ786405:BPQ786407 BZM786405:BZM786407 CJI786405:CJI786407 CTE786405:CTE786407 DDA786405:DDA786407 DMW786405:DMW786407 DWS786405:DWS786407 EGO786405:EGO786407 EQK786405:EQK786407 FAG786405:FAG786407 FKC786405:FKC786407 FTY786405:FTY786407 GDU786405:GDU786407 GNQ786405:GNQ786407 GXM786405:GXM786407 HHI786405:HHI786407 HRE786405:HRE786407 IBA786405:IBA786407 IKW786405:IKW786407 IUS786405:IUS786407 JEO786405:JEO786407 JOK786405:JOK786407 JYG786405:JYG786407 KIC786405:KIC786407 KRY786405:KRY786407 LBU786405:LBU786407 LLQ786405:LLQ786407 LVM786405:LVM786407 MFI786405:MFI786407 MPE786405:MPE786407 MZA786405:MZA786407 NIW786405:NIW786407 NSS786405:NSS786407 OCO786405:OCO786407 OMK786405:OMK786407 OWG786405:OWG786407 PGC786405:PGC786407 PPY786405:PPY786407 PZU786405:PZU786407 QJQ786405:QJQ786407 QTM786405:QTM786407 RDI786405:RDI786407 RNE786405:RNE786407 RXA786405:RXA786407 SGW786405:SGW786407 SQS786405:SQS786407 TAO786405:TAO786407 TKK786405:TKK786407 TUG786405:TUG786407 UEC786405:UEC786407 UNY786405:UNY786407 UXU786405:UXU786407 VHQ786405:VHQ786407 VRM786405:VRM786407 WBI786405:WBI786407 WLE786405:WLE786407 WVA786405:WVA786407 IO851941:IO851943 SK851941:SK851943 ACG851941:ACG851943 AMC851941:AMC851943 AVY851941:AVY851943 BFU851941:BFU851943 BPQ851941:BPQ851943 BZM851941:BZM851943 CJI851941:CJI851943 CTE851941:CTE851943 DDA851941:DDA851943 DMW851941:DMW851943 DWS851941:DWS851943 EGO851941:EGO851943 EQK851941:EQK851943 FAG851941:FAG851943 FKC851941:FKC851943 FTY851941:FTY851943 GDU851941:GDU851943 GNQ851941:GNQ851943 GXM851941:GXM851943 HHI851941:HHI851943 HRE851941:HRE851943 IBA851941:IBA851943 IKW851941:IKW851943 IUS851941:IUS851943 JEO851941:JEO851943 JOK851941:JOK851943 JYG851941:JYG851943 KIC851941:KIC851943 KRY851941:KRY851943 LBU851941:LBU851943 LLQ851941:LLQ851943 LVM851941:LVM851943 MFI851941:MFI851943 MPE851941:MPE851943 MZA851941:MZA851943 NIW851941:NIW851943 NSS851941:NSS851943 OCO851941:OCO851943 OMK851941:OMK851943 OWG851941:OWG851943 PGC851941:PGC851943 PPY851941:PPY851943 PZU851941:PZU851943 QJQ851941:QJQ851943 QTM851941:QTM851943 RDI851941:RDI851943 RNE851941:RNE851943 RXA851941:RXA851943 SGW851941:SGW851943 SQS851941:SQS851943 TAO851941:TAO851943 TKK851941:TKK851943 TUG851941:TUG851943 UEC851941:UEC851943 UNY851941:UNY851943 UXU851941:UXU851943 VHQ851941:VHQ851943 VRM851941:VRM851943 WBI851941:WBI851943 WLE851941:WLE851943 WVA851941:WVA851943 IO917477:IO917479 SK917477:SK917479 ACG917477:ACG917479 AMC917477:AMC917479 AVY917477:AVY917479 BFU917477:BFU917479 BPQ917477:BPQ917479 BZM917477:BZM917479 CJI917477:CJI917479 CTE917477:CTE917479 DDA917477:DDA917479 DMW917477:DMW917479 DWS917477:DWS917479 EGO917477:EGO917479 EQK917477:EQK917479 FAG917477:FAG917479 FKC917477:FKC917479 FTY917477:FTY917479 GDU917477:GDU917479 GNQ917477:GNQ917479 GXM917477:GXM917479 HHI917477:HHI917479 HRE917477:HRE917479 IBA917477:IBA917479 IKW917477:IKW917479 IUS917477:IUS917479 JEO917477:JEO917479 JOK917477:JOK917479 JYG917477:JYG917479 KIC917477:KIC917479 KRY917477:KRY917479 LBU917477:LBU917479 LLQ917477:LLQ917479 LVM917477:LVM917479 MFI917477:MFI917479 MPE917477:MPE917479 MZA917477:MZA917479 NIW917477:NIW917479 NSS917477:NSS917479 OCO917477:OCO917479 OMK917477:OMK917479 OWG917477:OWG917479 PGC917477:PGC917479 PPY917477:PPY917479 PZU917477:PZU917479 QJQ917477:QJQ917479 QTM917477:QTM917479 RDI917477:RDI917479 RNE917477:RNE917479 RXA917477:RXA917479 SGW917477:SGW917479 SQS917477:SQS917479 TAO917477:TAO917479 TKK917477:TKK917479 TUG917477:TUG917479 UEC917477:UEC917479 UNY917477:UNY917479 UXU917477:UXU917479 VHQ917477:VHQ917479 VRM917477:VRM917479 WBI917477:WBI917479 WLE917477:WLE917479 WVA917477:WVA917479 IO983013:IO983015 SK983013:SK983015 ACG983013:ACG983015 AMC983013:AMC983015 AVY983013:AVY983015 BFU983013:BFU983015 BPQ983013:BPQ983015 BZM983013:BZM983015 CJI983013:CJI983015 CTE983013:CTE983015 DDA983013:DDA983015 DMW983013:DMW983015 DWS983013:DWS983015 EGO983013:EGO983015 EQK983013:EQK983015 FAG983013:FAG983015 FKC983013:FKC983015 FTY983013:FTY983015 GDU983013:GDU983015 GNQ983013:GNQ983015 GXM983013:GXM983015 HHI983013:HHI983015 HRE983013:HRE983015 IBA983013:IBA983015 IKW983013:IKW983015 IUS983013:IUS983015 JEO983013:JEO983015 JOK983013:JOK983015 JYG983013:JYG983015 KIC983013:KIC983015 KRY983013:KRY983015 LBU983013:LBU983015 LLQ983013:LLQ983015 LVM983013:LVM983015 MFI983013:MFI983015 MPE983013:MPE983015 MZA983013:MZA983015 NIW983013:NIW983015 NSS983013:NSS983015 OCO983013:OCO983015 OMK983013:OMK983015 OWG983013:OWG983015 PGC983013:PGC983015 PPY983013:PPY983015 PZU983013:PZU983015 QJQ983013:QJQ983015 QTM983013:QTM983015 RDI983013:RDI983015 RNE983013:RNE983015 RXA983013:RXA983015 SGW983013:SGW983015 SQS983013:SQS983015 TAO983013:TAO983015 TKK983013:TKK983015 TUG983013:TUG983015 UEC983013:UEC983015 UNY983013:UNY983015 UXU983013:UXU983015 VHQ983013:VHQ983015 VRM983013:VRM983015 WBI983013:WBI983015 WLE983013:WLE983015 WVA983013:WVA983015 IQ65517:IQ65529 SM65517:SM65529 ACI65517:ACI65529 AME65517:AME65529 AWA65517:AWA65529 BFW65517:BFW65529 BPS65517:BPS65529 BZO65517:BZO65529 CJK65517:CJK65529 CTG65517:CTG65529 DDC65517:DDC65529 DMY65517:DMY65529 DWU65517:DWU65529 EGQ65517:EGQ65529 EQM65517:EQM65529 FAI65517:FAI65529 FKE65517:FKE65529 FUA65517:FUA65529 GDW65517:GDW65529 GNS65517:GNS65529 GXO65517:GXO65529 HHK65517:HHK65529 HRG65517:HRG65529 IBC65517:IBC65529 IKY65517:IKY65529 IUU65517:IUU65529 JEQ65517:JEQ65529 JOM65517:JOM65529 JYI65517:JYI65529 KIE65517:KIE65529 KSA65517:KSA65529 LBW65517:LBW65529 LLS65517:LLS65529 LVO65517:LVO65529 MFK65517:MFK65529 MPG65517:MPG65529 MZC65517:MZC65529 NIY65517:NIY65529 NSU65517:NSU65529 OCQ65517:OCQ65529 OMM65517:OMM65529 OWI65517:OWI65529 PGE65517:PGE65529 PQA65517:PQA65529 PZW65517:PZW65529 QJS65517:QJS65529 QTO65517:QTO65529 RDK65517:RDK65529 RNG65517:RNG65529 RXC65517:RXC65529 SGY65517:SGY65529 SQU65517:SQU65529 TAQ65517:TAQ65529 TKM65517:TKM65529 TUI65517:TUI65529 UEE65517:UEE65529 UOA65517:UOA65529 UXW65517:UXW65529 VHS65517:VHS65529 VRO65517:VRO65529 WBK65517:WBK65529 WLG65517:WLG65529 WVC65517:WVC65529 IQ131053:IQ131065 SM131053:SM131065 ACI131053:ACI131065 AME131053:AME131065 AWA131053:AWA131065 BFW131053:BFW131065 BPS131053:BPS131065 BZO131053:BZO131065 CJK131053:CJK131065 CTG131053:CTG131065 DDC131053:DDC131065 DMY131053:DMY131065 DWU131053:DWU131065 EGQ131053:EGQ131065 EQM131053:EQM131065 FAI131053:FAI131065 FKE131053:FKE131065 FUA131053:FUA131065 GDW131053:GDW131065 GNS131053:GNS131065 GXO131053:GXO131065 HHK131053:HHK131065 HRG131053:HRG131065 IBC131053:IBC131065 IKY131053:IKY131065 IUU131053:IUU131065 JEQ131053:JEQ131065 JOM131053:JOM131065 JYI131053:JYI131065 KIE131053:KIE131065 KSA131053:KSA131065 LBW131053:LBW131065 LLS131053:LLS131065 LVO131053:LVO131065 MFK131053:MFK131065 MPG131053:MPG131065 MZC131053:MZC131065 NIY131053:NIY131065 NSU131053:NSU131065 OCQ131053:OCQ131065 OMM131053:OMM131065 OWI131053:OWI131065 PGE131053:PGE131065 PQA131053:PQA131065 PZW131053:PZW131065 QJS131053:QJS131065 QTO131053:QTO131065 RDK131053:RDK131065 RNG131053:RNG131065 RXC131053:RXC131065 SGY131053:SGY131065 SQU131053:SQU131065 TAQ131053:TAQ131065 TKM131053:TKM131065 TUI131053:TUI131065 UEE131053:UEE131065 UOA131053:UOA131065 UXW131053:UXW131065 VHS131053:VHS131065 VRO131053:VRO131065 WBK131053:WBK131065 WLG131053:WLG131065 WVC131053:WVC131065 IQ196589:IQ196601 SM196589:SM196601 ACI196589:ACI196601 AME196589:AME196601 AWA196589:AWA196601 BFW196589:BFW196601 BPS196589:BPS196601 BZO196589:BZO196601 CJK196589:CJK196601 CTG196589:CTG196601 DDC196589:DDC196601 DMY196589:DMY196601 DWU196589:DWU196601 EGQ196589:EGQ196601 EQM196589:EQM196601 FAI196589:FAI196601 FKE196589:FKE196601 FUA196589:FUA196601 GDW196589:GDW196601 GNS196589:GNS196601 GXO196589:GXO196601 HHK196589:HHK196601 HRG196589:HRG196601 IBC196589:IBC196601 IKY196589:IKY196601 IUU196589:IUU196601 JEQ196589:JEQ196601 JOM196589:JOM196601 JYI196589:JYI196601 KIE196589:KIE196601 KSA196589:KSA196601 LBW196589:LBW196601 LLS196589:LLS196601 LVO196589:LVO196601 MFK196589:MFK196601 MPG196589:MPG196601 MZC196589:MZC196601 NIY196589:NIY196601 NSU196589:NSU196601 OCQ196589:OCQ196601 OMM196589:OMM196601 OWI196589:OWI196601 PGE196589:PGE196601 PQA196589:PQA196601 PZW196589:PZW196601 QJS196589:QJS196601 QTO196589:QTO196601 RDK196589:RDK196601 RNG196589:RNG196601 RXC196589:RXC196601 SGY196589:SGY196601 SQU196589:SQU196601 TAQ196589:TAQ196601 TKM196589:TKM196601 TUI196589:TUI196601 UEE196589:UEE196601 UOA196589:UOA196601 UXW196589:UXW196601 VHS196589:VHS196601 VRO196589:VRO196601 WBK196589:WBK196601 WLG196589:WLG196601 WVC196589:WVC196601 IQ262125:IQ262137 SM262125:SM262137 ACI262125:ACI262137 AME262125:AME262137 AWA262125:AWA262137 BFW262125:BFW262137 BPS262125:BPS262137 BZO262125:BZO262137 CJK262125:CJK262137 CTG262125:CTG262137 DDC262125:DDC262137 DMY262125:DMY262137 DWU262125:DWU262137 EGQ262125:EGQ262137 EQM262125:EQM262137 FAI262125:FAI262137 FKE262125:FKE262137 FUA262125:FUA262137 GDW262125:GDW262137 GNS262125:GNS262137 GXO262125:GXO262137 HHK262125:HHK262137 HRG262125:HRG262137 IBC262125:IBC262137 IKY262125:IKY262137 IUU262125:IUU262137 JEQ262125:JEQ262137 JOM262125:JOM262137 JYI262125:JYI262137 KIE262125:KIE262137 KSA262125:KSA262137 LBW262125:LBW262137 LLS262125:LLS262137 LVO262125:LVO262137 MFK262125:MFK262137 MPG262125:MPG262137 MZC262125:MZC262137 NIY262125:NIY262137 NSU262125:NSU262137 OCQ262125:OCQ262137 OMM262125:OMM262137 OWI262125:OWI262137 PGE262125:PGE262137 PQA262125:PQA262137 PZW262125:PZW262137 QJS262125:QJS262137 QTO262125:QTO262137 RDK262125:RDK262137 RNG262125:RNG262137 RXC262125:RXC262137 SGY262125:SGY262137 SQU262125:SQU262137 TAQ262125:TAQ262137 TKM262125:TKM262137 TUI262125:TUI262137 UEE262125:UEE262137 UOA262125:UOA262137 UXW262125:UXW262137 VHS262125:VHS262137 VRO262125:VRO262137 WBK262125:WBK262137 WLG262125:WLG262137 WVC262125:WVC262137 IQ327661:IQ327673 SM327661:SM327673 ACI327661:ACI327673 AME327661:AME327673 AWA327661:AWA327673 BFW327661:BFW327673 BPS327661:BPS327673 BZO327661:BZO327673 CJK327661:CJK327673 CTG327661:CTG327673 DDC327661:DDC327673 DMY327661:DMY327673 DWU327661:DWU327673 EGQ327661:EGQ327673 EQM327661:EQM327673 FAI327661:FAI327673 FKE327661:FKE327673 FUA327661:FUA327673 GDW327661:GDW327673 GNS327661:GNS327673 GXO327661:GXO327673 HHK327661:HHK327673 HRG327661:HRG327673 IBC327661:IBC327673 IKY327661:IKY327673 IUU327661:IUU327673 JEQ327661:JEQ327673 JOM327661:JOM327673 JYI327661:JYI327673 KIE327661:KIE327673 KSA327661:KSA327673 LBW327661:LBW327673 LLS327661:LLS327673 LVO327661:LVO327673 MFK327661:MFK327673 MPG327661:MPG327673 MZC327661:MZC327673 NIY327661:NIY327673 NSU327661:NSU327673 OCQ327661:OCQ327673 OMM327661:OMM327673 OWI327661:OWI327673 PGE327661:PGE327673 PQA327661:PQA327673 PZW327661:PZW327673 QJS327661:QJS327673 QTO327661:QTO327673 RDK327661:RDK327673 RNG327661:RNG327673 RXC327661:RXC327673 SGY327661:SGY327673 SQU327661:SQU327673 TAQ327661:TAQ327673 TKM327661:TKM327673 TUI327661:TUI327673 UEE327661:UEE327673 UOA327661:UOA327673 UXW327661:UXW327673 VHS327661:VHS327673 VRO327661:VRO327673 WBK327661:WBK327673 WLG327661:WLG327673 WVC327661:WVC327673 IQ393197:IQ393209 SM393197:SM393209 ACI393197:ACI393209 AME393197:AME393209 AWA393197:AWA393209 BFW393197:BFW393209 BPS393197:BPS393209 BZO393197:BZO393209 CJK393197:CJK393209 CTG393197:CTG393209 DDC393197:DDC393209 DMY393197:DMY393209 DWU393197:DWU393209 EGQ393197:EGQ393209 EQM393197:EQM393209 FAI393197:FAI393209 FKE393197:FKE393209 FUA393197:FUA393209 GDW393197:GDW393209 GNS393197:GNS393209 GXO393197:GXO393209 HHK393197:HHK393209 HRG393197:HRG393209 IBC393197:IBC393209 IKY393197:IKY393209 IUU393197:IUU393209 JEQ393197:JEQ393209 JOM393197:JOM393209 JYI393197:JYI393209 KIE393197:KIE393209 KSA393197:KSA393209 LBW393197:LBW393209 LLS393197:LLS393209 LVO393197:LVO393209 MFK393197:MFK393209 MPG393197:MPG393209 MZC393197:MZC393209 NIY393197:NIY393209 NSU393197:NSU393209 OCQ393197:OCQ393209 OMM393197:OMM393209 OWI393197:OWI393209 PGE393197:PGE393209 PQA393197:PQA393209 PZW393197:PZW393209 QJS393197:QJS393209 QTO393197:QTO393209 RDK393197:RDK393209 RNG393197:RNG393209 RXC393197:RXC393209 SGY393197:SGY393209 SQU393197:SQU393209 TAQ393197:TAQ393209 TKM393197:TKM393209 TUI393197:TUI393209 UEE393197:UEE393209 UOA393197:UOA393209 UXW393197:UXW393209 VHS393197:VHS393209 VRO393197:VRO393209 WBK393197:WBK393209 WLG393197:WLG393209 WVC393197:WVC393209 IQ458733:IQ458745 SM458733:SM458745 ACI458733:ACI458745 AME458733:AME458745 AWA458733:AWA458745 BFW458733:BFW458745 BPS458733:BPS458745 BZO458733:BZO458745 CJK458733:CJK458745 CTG458733:CTG458745 DDC458733:DDC458745 DMY458733:DMY458745 DWU458733:DWU458745 EGQ458733:EGQ458745 EQM458733:EQM458745 FAI458733:FAI458745 FKE458733:FKE458745 FUA458733:FUA458745 GDW458733:GDW458745 GNS458733:GNS458745 GXO458733:GXO458745 HHK458733:HHK458745 HRG458733:HRG458745 IBC458733:IBC458745 IKY458733:IKY458745 IUU458733:IUU458745 JEQ458733:JEQ458745 JOM458733:JOM458745 JYI458733:JYI458745 KIE458733:KIE458745 KSA458733:KSA458745 LBW458733:LBW458745 LLS458733:LLS458745 LVO458733:LVO458745 MFK458733:MFK458745 MPG458733:MPG458745 MZC458733:MZC458745 NIY458733:NIY458745 NSU458733:NSU458745 OCQ458733:OCQ458745 OMM458733:OMM458745 OWI458733:OWI458745 PGE458733:PGE458745 PQA458733:PQA458745 PZW458733:PZW458745 QJS458733:QJS458745 QTO458733:QTO458745 RDK458733:RDK458745 RNG458733:RNG458745 RXC458733:RXC458745 SGY458733:SGY458745 SQU458733:SQU458745 TAQ458733:TAQ458745 TKM458733:TKM458745 TUI458733:TUI458745 UEE458733:UEE458745 UOA458733:UOA458745 UXW458733:UXW458745 VHS458733:VHS458745 VRO458733:VRO458745 WBK458733:WBK458745 WLG458733:WLG458745 WVC458733:WVC458745 IQ524269:IQ524281 SM524269:SM524281 ACI524269:ACI524281 AME524269:AME524281 AWA524269:AWA524281 BFW524269:BFW524281 BPS524269:BPS524281 BZO524269:BZO524281 CJK524269:CJK524281 CTG524269:CTG524281 DDC524269:DDC524281 DMY524269:DMY524281 DWU524269:DWU524281 EGQ524269:EGQ524281 EQM524269:EQM524281 FAI524269:FAI524281 FKE524269:FKE524281 FUA524269:FUA524281 GDW524269:GDW524281 GNS524269:GNS524281 GXO524269:GXO524281 HHK524269:HHK524281 HRG524269:HRG524281 IBC524269:IBC524281 IKY524269:IKY524281 IUU524269:IUU524281 JEQ524269:JEQ524281 JOM524269:JOM524281 JYI524269:JYI524281 KIE524269:KIE524281 KSA524269:KSA524281 LBW524269:LBW524281 LLS524269:LLS524281 LVO524269:LVO524281 MFK524269:MFK524281 MPG524269:MPG524281 MZC524269:MZC524281 NIY524269:NIY524281 NSU524269:NSU524281 OCQ524269:OCQ524281 OMM524269:OMM524281 OWI524269:OWI524281 PGE524269:PGE524281 PQA524269:PQA524281 PZW524269:PZW524281 QJS524269:QJS524281 QTO524269:QTO524281 RDK524269:RDK524281 RNG524269:RNG524281 RXC524269:RXC524281 SGY524269:SGY524281 SQU524269:SQU524281 TAQ524269:TAQ524281 TKM524269:TKM524281 TUI524269:TUI524281 UEE524269:UEE524281 UOA524269:UOA524281 UXW524269:UXW524281 VHS524269:VHS524281 VRO524269:VRO524281 WBK524269:WBK524281 WLG524269:WLG524281 WVC524269:WVC524281 IQ589805:IQ589817 SM589805:SM589817 ACI589805:ACI589817 AME589805:AME589817 AWA589805:AWA589817 BFW589805:BFW589817 BPS589805:BPS589817 BZO589805:BZO589817 CJK589805:CJK589817 CTG589805:CTG589817 DDC589805:DDC589817 DMY589805:DMY589817 DWU589805:DWU589817 EGQ589805:EGQ589817 EQM589805:EQM589817 FAI589805:FAI589817 FKE589805:FKE589817 FUA589805:FUA589817 GDW589805:GDW589817 GNS589805:GNS589817 GXO589805:GXO589817 HHK589805:HHK589817 HRG589805:HRG589817 IBC589805:IBC589817 IKY589805:IKY589817 IUU589805:IUU589817 JEQ589805:JEQ589817 JOM589805:JOM589817 JYI589805:JYI589817 KIE589805:KIE589817 KSA589805:KSA589817 LBW589805:LBW589817 LLS589805:LLS589817 LVO589805:LVO589817 MFK589805:MFK589817 MPG589805:MPG589817 MZC589805:MZC589817 NIY589805:NIY589817 NSU589805:NSU589817 OCQ589805:OCQ589817 OMM589805:OMM589817 OWI589805:OWI589817 PGE589805:PGE589817 PQA589805:PQA589817 PZW589805:PZW589817 QJS589805:QJS589817 QTO589805:QTO589817 RDK589805:RDK589817 RNG589805:RNG589817 RXC589805:RXC589817 SGY589805:SGY589817 SQU589805:SQU589817 TAQ589805:TAQ589817 TKM589805:TKM589817 TUI589805:TUI589817 UEE589805:UEE589817 UOA589805:UOA589817 UXW589805:UXW589817 VHS589805:VHS589817 VRO589805:VRO589817 WBK589805:WBK589817 WLG589805:WLG589817 WVC589805:WVC589817 IQ655341:IQ655353 SM655341:SM655353 ACI655341:ACI655353 AME655341:AME655353 AWA655341:AWA655353 BFW655341:BFW655353 BPS655341:BPS655353 BZO655341:BZO655353 CJK655341:CJK655353 CTG655341:CTG655353 DDC655341:DDC655353 DMY655341:DMY655353 DWU655341:DWU655353 EGQ655341:EGQ655353 EQM655341:EQM655353 FAI655341:FAI655353 FKE655341:FKE655353 FUA655341:FUA655353 GDW655341:GDW655353 GNS655341:GNS655353 GXO655341:GXO655353 HHK655341:HHK655353 HRG655341:HRG655353 IBC655341:IBC655353 IKY655341:IKY655353 IUU655341:IUU655353 JEQ655341:JEQ655353 JOM655341:JOM655353 JYI655341:JYI655353 KIE655341:KIE655353 KSA655341:KSA655353 LBW655341:LBW655353 LLS655341:LLS655353 LVO655341:LVO655353 MFK655341:MFK655353 MPG655341:MPG655353 MZC655341:MZC655353 NIY655341:NIY655353 NSU655341:NSU655353 OCQ655341:OCQ655353 OMM655341:OMM655353 OWI655341:OWI655353 PGE655341:PGE655353 PQA655341:PQA655353 PZW655341:PZW655353 QJS655341:QJS655353 QTO655341:QTO655353 RDK655341:RDK655353 RNG655341:RNG655353 RXC655341:RXC655353 SGY655341:SGY655353 SQU655341:SQU655353 TAQ655341:TAQ655353 TKM655341:TKM655353 TUI655341:TUI655353 UEE655341:UEE655353 UOA655341:UOA655353 UXW655341:UXW655353 VHS655341:VHS655353 VRO655341:VRO655353 WBK655341:WBK655353 WLG655341:WLG655353 WVC655341:WVC655353 IQ720877:IQ720889 SM720877:SM720889 ACI720877:ACI720889 AME720877:AME720889 AWA720877:AWA720889 BFW720877:BFW720889 BPS720877:BPS720889 BZO720877:BZO720889 CJK720877:CJK720889 CTG720877:CTG720889 DDC720877:DDC720889 DMY720877:DMY720889 DWU720877:DWU720889 EGQ720877:EGQ720889 EQM720877:EQM720889 FAI720877:FAI720889 FKE720877:FKE720889 FUA720877:FUA720889 GDW720877:GDW720889 GNS720877:GNS720889 GXO720877:GXO720889 HHK720877:HHK720889 HRG720877:HRG720889 IBC720877:IBC720889 IKY720877:IKY720889 IUU720877:IUU720889 JEQ720877:JEQ720889 JOM720877:JOM720889 JYI720877:JYI720889 KIE720877:KIE720889 KSA720877:KSA720889 LBW720877:LBW720889 LLS720877:LLS720889 LVO720877:LVO720889 MFK720877:MFK720889 MPG720877:MPG720889 MZC720877:MZC720889 NIY720877:NIY720889 NSU720877:NSU720889 OCQ720877:OCQ720889 OMM720877:OMM720889 OWI720877:OWI720889 PGE720877:PGE720889 PQA720877:PQA720889 PZW720877:PZW720889 QJS720877:QJS720889 QTO720877:QTO720889 RDK720877:RDK720889 RNG720877:RNG720889 RXC720877:RXC720889 SGY720877:SGY720889 SQU720877:SQU720889 TAQ720877:TAQ720889 TKM720877:TKM720889 TUI720877:TUI720889 UEE720877:UEE720889 UOA720877:UOA720889 UXW720877:UXW720889 VHS720877:VHS720889 VRO720877:VRO720889 WBK720877:WBK720889 WLG720877:WLG720889 WVC720877:WVC720889 IQ786413:IQ786425 SM786413:SM786425 ACI786413:ACI786425 AME786413:AME786425 AWA786413:AWA786425 BFW786413:BFW786425 BPS786413:BPS786425 BZO786413:BZO786425 CJK786413:CJK786425 CTG786413:CTG786425 DDC786413:DDC786425 DMY786413:DMY786425 DWU786413:DWU786425 EGQ786413:EGQ786425 EQM786413:EQM786425 FAI786413:FAI786425 FKE786413:FKE786425 FUA786413:FUA786425 GDW786413:GDW786425 GNS786413:GNS786425 GXO786413:GXO786425 HHK786413:HHK786425 HRG786413:HRG786425 IBC786413:IBC786425 IKY786413:IKY786425 IUU786413:IUU786425 JEQ786413:JEQ786425 JOM786413:JOM786425 JYI786413:JYI786425 KIE786413:KIE786425 KSA786413:KSA786425 LBW786413:LBW786425 LLS786413:LLS786425 LVO786413:LVO786425 MFK786413:MFK786425 MPG786413:MPG786425 MZC786413:MZC786425 NIY786413:NIY786425 NSU786413:NSU786425 OCQ786413:OCQ786425 OMM786413:OMM786425 OWI786413:OWI786425 PGE786413:PGE786425 PQA786413:PQA786425 PZW786413:PZW786425 QJS786413:QJS786425 QTO786413:QTO786425 RDK786413:RDK786425 RNG786413:RNG786425 RXC786413:RXC786425 SGY786413:SGY786425 SQU786413:SQU786425 TAQ786413:TAQ786425 TKM786413:TKM786425 TUI786413:TUI786425 UEE786413:UEE786425 UOA786413:UOA786425 UXW786413:UXW786425 VHS786413:VHS786425 VRO786413:VRO786425 WBK786413:WBK786425 WLG786413:WLG786425 WVC786413:WVC786425 IQ851949:IQ851961 SM851949:SM851961 ACI851949:ACI851961 AME851949:AME851961 AWA851949:AWA851961 BFW851949:BFW851961 BPS851949:BPS851961 BZO851949:BZO851961 CJK851949:CJK851961 CTG851949:CTG851961 DDC851949:DDC851961 DMY851949:DMY851961 DWU851949:DWU851961 EGQ851949:EGQ851961 EQM851949:EQM851961 FAI851949:FAI851961 FKE851949:FKE851961 FUA851949:FUA851961 GDW851949:GDW851961 GNS851949:GNS851961 GXO851949:GXO851961 HHK851949:HHK851961 HRG851949:HRG851961 IBC851949:IBC851961 IKY851949:IKY851961 IUU851949:IUU851961 JEQ851949:JEQ851961 JOM851949:JOM851961 JYI851949:JYI851961 KIE851949:KIE851961 KSA851949:KSA851961 LBW851949:LBW851961 LLS851949:LLS851961 LVO851949:LVO851961 MFK851949:MFK851961 MPG851949:MPG851961 MZC851949:MZC851961 NIY851949:NIY851961 NSU851949:NSU851961 OCQ851949:OCQ851961 OMM851949:OMM851961 OWI851949:OWI851961 PGE851949:PGE851961 PQA851949:PQA851961 PZW851949:PZW851961 QJS851949:QJS851961 QTO851949:QTO851961 RDK851949:RDK851961 RNG851949:RNG851961 RXC851949:RXC851961 SGY851949:SGY851961 SQU851949:SQU851961 TAQ851949:TAQ851961 TKM851949:TKM851961 TUI851949:TUI851961 UEE851949:UEE851961 UOA851949:UOA851961 UXW851949:UXW851961 VHS851949:VHS851961 VRO851949:VRO851961 WBK851949:WBK851961 WLG851949:WLG851961 WVC851949:WVC851961 IQ917485:IQ917497 SM917485:SM917497 ACI917485:ACI917497 AME917485:AME917497 AWA917485:AWA917497 BFW917485:BFW917497 BPS917485:BPS917497 BZO917485:BZO917497 CJK917485:CJK917497 CTG917485:CTG917497 DDC917485:DDC917497 DMY917485:DMY917497 DWU917485:DWU917497 EGQ917485:EGQ917497 EQM917485:EQM917497 FAI917485:FAI917497 FKE917485:FKE917497 FUA917485:FUA917497 GDW917485:GDW917497 GNS917485:GNS917497 GXO917485:GXO917497 HHK917485:HHK917497 HRG917485:HRG917497 IBC917485:IBC917497 IKY917485:IKY917497 IUU917485:IUU917497 JEQ917485:JEQ917497 JOM917485:JOM917497 JYI917485:JYI917497 KIE917485:KIE917497 KSA917485:KSA917497 LBW917485:LBW917497 LLS917485:LLS917497 LVO917485:LVO917497 MFK917485:MFK917497 MPG917485:MPG917497 MZC917485:MZC917497 NIY917485:NIY917497 NSU917485:NSU917497 OCQ917485:OCQ917497 OMM917485:OMM917497 OWI917485:OWI917497 PGE917485:PGE917497 PQA917485:PQA917497 PZW917485:PZW917497 QJS917485:QJS917497 QTO917485:QTO917497 RDK917485:RDK917497 RNG917485:RNG917497 RXC917485:RXC917497 SGY917485:SGY917497 SQU917485:SQU917497 TAQ917485:TAQ917497 TKM917485:TKM917497 TUI917485:TUI917497 UEE917485:UEE917497 UOA917485:UOA917497 UXW917485:UXW917497 VHS917485:VHS917497 VRO917485:VRO917497 WBK917485:WBK917497 WLG917485:WLG917497 WVC917485:WVC917497 IQ983021:IQ983033 SM983021:SM983033 ACI983021:ACI983033 AME983021:AME983033 AWA983021:AWA983033 BFW983021:BFW983033 BPS983021:BPS983033 BZO983021:BZO983033 CJK983021:CJK983033 CTG983021:CTG983033 DDC983021:DDC983033 DMY983021:DMY983033 DWU983021:DWU983033 EGQ983021:EGQ983033 EQM983021:EQM983033 FAI983021:FAI983033 FKE983021:FKE983033 FUA983021:FUA983033 GDW983021:GDW983033 GNS983021:GNS983033 GXO983021:GXO983033 HHK983021:HHK983033 HRG983021:HRG983033 IBC983021:IBC983033 IKY983021:IKY983033 IUU983021:IUU983033 JEQ983021:JEQ983033 JOM983021:JOM983033 JYI983021:JYI983033 KIE983021:KIE983033 KSA983021:KSA983033 LBW983021:LBW983033 LLS983021:LLS983033 LVO983021:LVO983033 MFK983021:MFK983033 MPG983021:MPG983033 MZC983021:MZC983033 NIY983021:NIY983033 NSU983021:NSU983033 OCQ983021:OCQ983033 OMM983021:OMM983033 OWI983021:OWI983033 PGE983021:PGE983033 PQA983021:PQA983033 PZW983021:PZW983033 QJS983021:QJS983033 QTO983021:QTO983033 RDK983021:RDK983033 RNG983021:RNG983033 RXC983021:RXC983033 SGY983021:SGY983033 SQU983021:SQU983033 TAQ983021:TAQ983033 TKM983021:TKM983033 TUI983021:TUI983033 UEE983021:UEE983033 UOA983021:UOA983033 UXW983021:UXW983033 VHS983021:VHS983033 VRO983021:VRO983033 WBK983021:WBK983033 WLG983021:WLG983033 WVC983021:WVC983033 IQ65509:IQ65511 SM65509:SM65511 ACI65509:ACI65511 AME65509:AME65511 AWA65509:AWA65511 BFW65509:BFW65511 BPS65509:BPS65511 BZO65509:BZO65511 CJK65509:CJK65511 CTG65509:CTG65511 DDC65509:DDC65511 DMY65509:DMY65511 DWU65509:DWU65511 EGQ65509:EGQ65511 EQM65509:EQM65511 FAI65509:FAI65511 FKE65509:FKE65511 FUA65509:FUA65511 GDW65509:GDW65511 GNS65509:GNS65511 GXO65509:GXO65511 HHK65509:HHK65511 HRG65509:HRG65511 IBC65509:IBC65511 IKY65509:IKY65511 IUU65509:IUU65511 JEQ65509:JEQ65511 JOM65509:JOM65511 JYI65509:JYI65511 KIE65509:KIE65511 KSA65509:KSA65511 LBW65509:LBW65511 LLS65509:LLS65511 LVO65509:LVO65511 MFK65509:MFK65511 MPG65509:MPG65511 MZC65509:MZC65511 NIY65509:NIY65511 NSU65509:NSU65511 OCQ65509:OCQ65511 OMM65509:OMM65511 OWI65509:OWI65511 PGE65509:PGE65511 PQA65509:PQA65511 PZW65509:PZW65511 QJS65509:QJS65511 QTO65509:QTO65511 RDK65509:RDK65511 RNG65509:RNG65511 RXC65509:RXC65511 SGY65509:SGY65511 SQU65509:SQU65511 TAQ65509:TAQ65511 TKM65509:TKM65511 TUI65509:TUI65511 UEE65509:UEE65511 UOA65509:UOA65511 UXW65509:UXW65511 VHS65509:VHS65511 VRO65509:VRO65511 WBK65509:WBK65511 WLG65509:WLG65511 WVC65509:WVC65511 IQ131045:IQ131047 SM131045:SM131047 ACI131045:ACI131047 AME131045:AME131047 AWA131045:AWA131047 BFW131045:BFW131047 BPS131045:BPS131047 BZO131045:BZO131047 CJK131045:CJK131047 CTG131045:CTG131047 DDC131045:DDC131047 DMY131045:DMY131047 DWU131045:DWU131047 EGQ131045:EGQ131047 EQM131045:EQM131047 FAI131045:FAI131047 FKE131045:FKE131047 FUA131045:FUA131047 GDW131045:GDW131047 GNS131045:GNS131047 GXO131045:GXO131047 HHK131045:HHK131047 HRG131045:HRG131047 IBC131045:IBC131047 IKY131045:IKY131047 IUU131045:IUU131047 JEQ131045:JEQ131047 JOM131045:JOM131047 JYI131045:JYI131047 KIE131045:KIE131047 KSA131045:KSA131047 LBW131045:LBW131047 LLS131045:LLS131047 LVO131045:LVO131047 MFK131045:MFK131047 MPG131045:MPG131047 MZC131045:MZC131047 NIY131045:NIY131047 NSU131045:NSU131047 OCQ131045:OCQ131047 OMM131045:OMM131047 OWI131045:OWI131047 PGE131045:PGE131047 PQA131045:PQA131047 PZW131045:PZW131047 QJS131045:QJS131047 QTO131045:QTO131047 RDK131045:RDK131047 RNG131045:RNG131047 RXC131045:RXC131047 SGY131045:SGY131047 SQU131045:SQU131047 TAQ131045:TAQ131047 TKM131045:TKM131047 TUI131045:TUI131047 UEE131045:UEE131047 UOA131045:UOA131047 UXW131045:UXW131047 VHS131045:VHS131047 VRO131045:VRO131047 WBK131045:WBK131047 WLG131045:WLG131047 WVC131045:WVC131047 IQ196581:IQ196583 SM196581:SM196583 ACI196581:ACI196583 AME196581:AME196583 AWA196581:AWA196583 BFW196581:BFW196583 BPS196581:BPS196583 BZO196581:BZO196583 CJK196581:CJK196583 CTG196581:CTG196583 DDC196581:DDC196583 DMY196581:DMY196583 DWU196581:DWU196583 EGQ196581:EGQ196583 EQM196581:EQM196583 FAI196581:FAI196583 FKE196581:FKE196583 FUA196581:FUA196583 GDW196581:GDW196583 GNS196581:GNS196583 GXO196581:GXO196583 HHK196581:HHK196583 HRG196581:HRG196583 IBC196581:IBC196583 IKY196581:IKY196583 IUU196581:IUU196583 JEQ196581:JEQ196583 JOM196581:JOM196583 JYI196581:JYI196583 KIE196581:KIE196583 KSA196581:KSA196583 LBW196581:LBW196583 LLS196581:LLS196583 LVO196581:LVO196583 MFK196581:MFK196583 MPG196581:MPG196583 MZC196581:MZC196583 NIY196581:NIY196583 NSU196581:NSU196583 OCQ196581:OCQ196583 OMM196581:OMM196583 OWI196581:OWI196583 PGE196581:PGE196583 PQA196581:PQA196583 PZW196581:PZW196583 QJS196581:QJS196583 QTO196581:QTO196583 RDK196581:RDK196583 RNG196581:RNG196583 RXC196581:RXC196583 SGY196581:SGY196583 SQU196581:SQU196583 TAQ196581:TAQ196583 TKM196581:TKM196583 TUI196581:TUI196583 UEE196581:UEE196583 UOA196581:UOA196583 UXW196581:UXW196583 VHS196581:VHS196583 VRO196581:VRO196583 WBK196581:WBK196583 WLG196581:WLG196583 WVC196581:WVC196583 IQ262117:IQ262119 SM262117:SM262119 ACI262117:ACI262119 AME262117:AME262119 AWA262117:AWA262119 BFW262117:BFW262119 BPS262117:BPS262119 BZO262117:BZO262119 CJK262117:CJK262119 CTG262117:CTG262119 DDC262117:DDC262119 DMY262117:DMY262119 DWU262117:DWU262119 EGQ262117:EGQ262119 EQM262117:EQM262119 FAI262117:FAI262119 FKE262117:FKE262119 FUA262117:FUA262119 GDW262117:GDW262119 GNS262117:GNS262119 GXO262117:GXO262119 HHK262117:HHK262119 HRG262117:HRG262119 IBC262117:IBC262119 IKY262117:IKY262119 IUU262117:IUU262119 JEQ262117:JEQ262119 JOM262117:JOM262119 JYI262117:JYI262119 KIE262117:KIE262119 KSA262117:KSA262119 LBW262117:LBW262119 LLS262117:LLS262119 LVO262117:LVO262119 MFK262117:MFK262119 MPG262117:MPG262119 MZC262117:MZC262119 NIY262117:NIY262119 NSU262117:NSU262119 OCQ262117:OCQ262119 OMM262117:OMM262119 OWI262117:OWI262119 PGE262117:PGE262119 PQA262117:PQA262119 PZW262117:PZW262119 QJS262117:QJS262119 QTO262117:QTO262119 RDK262117:RDK262119 RNG262117:RNG262119 RXC262117:RXC262119 SGY262117:SGY262119 SQU262117:SQU262119 TAQ262117:TAQ262119 TKM262117:TKM262119 TUI262117:TUI262119 UEE262117:UEE262119 UOA262117:UOA262119 UXW262117:UXW262119 VHS262117:VHS262119 VRO262117:VRO262119 WBK262117:WBK262119 WLG262117:WLG262119 WVC262117:WVC262119 IQ327653:IQ327655 SM327653:SM327655 ACI327653:ACI327655 AME327653:AME327655 AWA327653:AWA327655 BFW327653:BFW327655 BPS327653:BPS327655 BZO327653:BZO327655 CJK327653:CJK327655 CTG327653:CTG327655 DDC327653:DDC327655 DMY327653:DMY327655 DWU327653:DWU327655 EGQ327653:EGQ327655 EQM327653:EQM327655 FAI327653:FAI327655 FKE327653:FKE327655 FUA327653:FUA327655 GDW327653:GDW327655 GNS327653:GNS327655 GXO327653:GXO327655 HHK327653:HHK327655 HRG327653:HRG327655 IBC327653:IBC327655 IKY327653:IKY327655 IUU327653:IUU327655 JEQ327653:JEQ327655 JOM327653:JOM327655 JYI327653:JYI327655 KIE327653:KIE327655 KSA327653:KSA327655 LBW327653:LBW327655 LLS327653:LLS327655 LVO327653:LVO327655 MFK327653:MFK327655 MPG327653:MPG327655 MZC327653:MZC327655 NIY327653:NIY327655 NSU327653:NSU327655 OCQ327653:OCQ327655 OMM327653:OMM327655 OWI327653:OWI327655 PGE327653:PGE327655 PQA327653:PQA327655 PZW327653:PZW327655 QJS327653:QJS327655 QTO327653:QTO327655 RDK327653:RDK327655 RNG327653:RNG327655 RXC327653:RXC327655 SGY327653:SGY327655 SQU327653:SQU327655 TAQ327653:TAQ327655 TKM327653:TKM327655 TUI327653:TUI327655 UEE327653:UEE327655 UOA327653:UOA327655 UXW327653:UXW327655 VHS327653:VHS327655 VRO327653:VRO327655 WBK327653:WBK327655 WLG327653:WLG327655 WVC327653:WVC327655 IQ393189:IQ393191 SM393189:SM393191 ACI393189:ACI393191 AME393189:AME393191 AWA393189:AWA393191 BFW393189:BFW393191 BPS393189:BPS393191 BZO393189:BZO393191 CJK393189:CJK393191 CTG393189:CTG393191 DDC393189:DDC393191 DMY393189:DMY393191 DWU393189:DWU393191 EGQ393189:EGQ393191 EQM393189:EQM393191 FAI393189:FAI393191 FKE393189:FKE393191 FUA393189:FUA393191 GDW393189:GDW393191 GNS393189:GNS393191 GXO393189:GXO393191 HHK393189:HHK393191 HRG393189:HRG393191 IBC393189:IBC393191 IKY393189:IKY393191 IUU393189:IUU393191 JEQ393189:JEQ393191 JOM393189:JOM393191 JYI393189:JYI393191 KIE393189:KIE393191 KSA393189:KSA393191 LBW393189:LBW393191 LLS393189:LLS393191 LVO393189:LVO393191 MFK393189:MFK393191 MPG393189:MPG393191 MZC393189:MZC393191 NIY393189:NIY393191 NSU393189:NSU393191 OCQ393189:OCQ393191 OMM393189:OMM393191 OWI393189:OWI393191 PGE393189:PGE393191 PQA393189:PQA393191 PZW393189:PZW393191 QJS393189:QJS393191 QTO393189:QTO393191 RDK393189:RDK393191 RNG393189:RNG393191 RXC393189:RXC393191 SGY393189:SGY393191 SQU393189:SQU393191 TAQ393189:TAQ393191 TKM393189:TKM393191 TUI393189:TUI393191 UEE393189:UEE393191 UOA393189:UOA393191 UXW393189:UXW393191 VHS393189:VHS393191 VRO393189:VRO393191 WBK393189:WBK393191 WLG393189:WLG393191 WVC393189:WVC393191 IQ458725:IQ458727 SM458725:SM458727 ACI458725:ACI458727 AME458725:AME458727 AWA458725:AWA458727 BFW458725:BFW458727 BPS458725:BPS458727 BZO458725:BZO458727 CJK458725:CJK458727 CTG458725:CTG458727 DDC458725:DDC458727 DMY458725:DMY458727 DWU458725:DWU458727 EGQ458725:EGQ458727 EQM458725:EQM458727 FAI458725:FAI458727 FKE458725:FKE458727 FUA458725:FUA458727 GDW458725:GDW458727 GNS458725:GNS458727 GXO458725:GXO458727 HHK458725:HHK458727 HRG458725:HRG458727 IBC458725:IBC458727 IKY458725:IKY458727 IUU458725:IUU458727 JEQ458725:JEQ458727 JOM458725:JOM458727 JYI458725:JYI458727 KIE458725:KIE458727 KSA458725:KSA458727 LBW458725:LBW458727 LLS458725:LLS458727 LVO458725:LVO458727 MFK458725:MFK458727 MPG458725:MPG458727 MZC458725:MZC458727 NIY458725:NIY458727 NSU458725:NSU458727 OCQ458725:OCQ458727 OMM458725:OMM458727 OWI458725:OWI458727 PGE458725:PGE458727 PQA458725:PQA458727 PZW458725:PZW458727 QJS458725:QJS458727 QTO458725:QTO458727 RDK458725:RDK458727 RNG458725:RNG458727 RXC458725:RXC458727 SGY458725:SGY458727 SQU458725:SQU458727 TAQ458725:TAQ458727 TKM458725:TKM458727 TUI458725:TUI458727 UEE458725:UEE458727 UOA458725:UOA458727 UXW458725:UXW458727 VHS458725:VHS458727 VRO458725:VRO458727 WBK458725:WBK458727 WLG458725:WLG458727 WVC458725:WVC458727 IQ524261:IQ524263 SM524261:SM524263 ACI524261:ACI524263 AME524261:AME524263 AWA524261:AWA524263 BFW524261:BFW524263 BPS524261:BPS524263 BZO524261:BZO524263 CJK524261:CJK524263 CTG524261:CTG524263 DDC524261:DDC524263 DMY524261:DMY524263 DWU524261:DWU524263 EGQ524261:EGQ524263 EQM524261:EQM524263 FAI524261:FAI524263 FKE524261:FKE524263 FUA524261:FUA524263 GDW524261:GDW524263 GNS524261:GNS524263 GXO524261:GXO524263 HHK524261:HHK524263 HRG524261:HRG524263 IBC524261:IBC524263 IKY524261:IKY524263 IUU524261:IUU524263 JEQ524261:JEQ524263 JOM524261:JOM524263 JYI524261:JYI524263 KIE524261:KIE524263 KSA524261:KSA524263 LBW524261:LBW524263 LLS524261:LLS524263 LVO524261:LVO524263 MFK524261:MFK524263 MPG524261:MPG524263 MZC524261:MZC524263 NIY524261:NIY524263 NSU524261:NSU524263 OCQ524261:OCQ524263 OMM524261:OMM524263 OWI524261:OWI524263 PGE524261:PGE524263 PQA524261:PQA524263 PZW524261:PZW524263 QJS524261:QJS524263 QTO524261:QTO524263 RDK524261:RDK524263 RNG524261:RNG524263 RXC524261:RXC524263 SGY524261:SGY524263 SQU524261:SQU524263 TAQ524261:TAQ524263 TKM524261:TKM524263 TUI524261:TUI524263 UEE524261:UEE524263 UOA524261:UOA524263 UXW524261:UXW524263 VHS524261:VHS524263 VRO524261:VRO524263 WBK524261:WBK524263 WLG524261:WLG524263 WVC524261:WVC524263 IQ589797:IQ589799 SM589797:SM589799 ACI589797:ACI589799 AME589797:AME589799 AWA589797:AWA589799 BFW589797:BFW589799 BPS589797:BPS589799 BZO589797:BZO589799 CJK589797:CJK589799 CTG589797:CTG589799 DDC589797:DDC589799 DMY589797:DMY589799 DWU589797:DWU589799 EGQ589797:EGQ589799 EQM589797:EQM589799 FAI589797:FAI589799 FKE589797:FKE589799 FUA589797:FUA589799 GDW589797:GDW589799 GNS589797:GNS589799 GXO589797:GXO589799 HHK589797:HHK589799 HRG589797:HRG589799 IBC589797:IBC589799 IKY589797:IKY589799 IUU589797:IUU589799 JEQ589797:JEQ589799 JOM589797:JOM589799 JYI589797:JYI589799 KIE589797:KIE589799 KSA589797:KSA589799 LBW589797:LBW589799 LLS589797:LLS589799 LVO589797:LVO589799 MFK589797:MFK589799 MPG589797:MPG589799 MZC589797:MZC589799 NIY589797:NIY589799 NSU589797:NSU589799 OCQ589797:OCQ589799 OMM589797:OMM589799 OWI589797:OWI589799 PGE589797:PGE589799 PQA589797:PQA589799 PZW589797:PZW589799 QJS589797:QJS589799 QTO589797:QTO589799 RDK589797:RDK589799 RNG589797:RNG589799 RXC589797:RXC589799 SGY589797:SGY589799 SQU589797:SQU589799 TAQ589797:TAQ589799 TKM589797:TKM589799 TUI589797:TUI589799 UEE589797:UEE589799 UOA589797:UOA589799 UXW589797:UXW589799 VHS589797:VHS589799 VRO589797:VRO589799 WBK589797:WBK589799 WLG589797:WLG589799 WVC589797:WVC589799 IQ655333:IQ655335 SM655333:SM655335 ACI655333:ACI655335 AME655333:AME655335 AWA655333:AWA655335 BFW655333:BFW655335 BPS655333:BPS655335 BZO655333:BZO655335 CJK655333:CJK655335 CTG655333:CTG655335 DDC655333:DDC655335 DMY655333:DMY655335 DWU655333:DWU655335 EGQ655333:EGQ655335 EQM655333:EQM655335 FAI655333:FAI655335 FKE655333:FKE655335 FUA655333:FUA655335 GDW655333:GDW655335 GNS655333:GNS655335 GXO655333:GXO655335 HHK655333:HHK655335 HRG655333:HRG655335 IBC655333:IBC655335 IKY655333:IKY655335 IUU655333:IUU655335 JEQ655333:JEQ655335 JOM655333:JOM655335 JYI655333:JYI655335 KIE655333:KIE655335 KSA655333:KSA655335 LBW655333:LBW655335 LLS655333:LLS655335 LVO655333:LVO655335 MFK655333:MFK655335 MPG655333:MPG655335 MZC655333:MZC655335 NIY655333:NIY655335 NSU655333:NSU655335 OCQ655333:OCQ655335 OMM655333:OMM655335 OWI655333:OWI655335 PGE655333:PGE655335 PQA655333:PQA655335 PZW655333:PZW655335 QJS655333:QJS655335 QTO655333:QTO655335 RDK655333:RDK655335 RNG655333:RNG655335 RXC655333:RXC655335 SGY655333:SGY655335 SQU655333:SQU655335 TAQ655333:TAQ655335 TKM655333:TKM655335 TUI655333:TUI655335 UEE655333:UEE655335 UOA655333:UOA655335 UXW655333:UXW655335 VHS655333:VHS655335 VRO655333:VRO655335 WBK655333:WBK655335 WLG655333:WLG655335 WVC655333:WVC655335 IQ720869:IQ720871 SM720869:SM720871 ACI720869:ACI720871 AME720869:AME720871 AWA720869:AWA720871 BFW720869:BFW720871 BPS720869:BPS720871 BZO720869:BZO720871 CJK720869:CJK720871 CTG720869:CTG720871 DDC720869:DDC720871 DMY720869:DMY720871 DWU720869:DWU720871 EGQ720869:EGQ720871 EQM720869:EQM720871 FAI720869:FAI720871 FKE720869:FKE720871 FUA720869:FUA720871 GDW720869:GDW720871 GNS720869:GNS720871 GXO720869:GXO720871 HHK720869:HHK720871 HRG720869:HRG720871 IBC720869:IBC720871 IKY720869:IKY720871 IUU720869:IUU720871 JEQ720869:JEQ720871 JOM720869:JOM720871 JYI720869:JYI720871 KIE720869:KIE720871 KSA720869:KSA720871 LBW720869:LBW720871 LLS720869:LLS720871 LVO720869:LVO720871 MFK720869:MFK720871 MPG720869:MPG720871 MZC720869:MZC720871 NIY720869:NIY720871 NSU720869:NSU720871 OCQ720869:OCQ720871 OMM720869:OMM720871 OWI720869:OWI720871 PGE720869:PGE720871 PQA720869:PQA720871 PZW720869:PZW720871 QJS720869:QJS720871 QTO720869:QTO720871 RDK720869:RDK720871 RNG720869:RNG720871 RXC720869:RXC720871 SGY720869:SGY720871 SQU720869:SQU720871 TAQ720869:TAQ720871 TKM720869:TKM720871 TUI720869:TUI720871 UEE720869:UEE720871 UOA720869:UOA720871 UXW720869:UXW720871 VHS720869:VHS720871 VRO720869:VRO720871 WBK720869:WBK720871 WLG720869:WLG720871 WVC720869:WVC720871 IQ786405:IQ786407 SM786405:SM786407 ACI786405:ACI786407 AME786405:AME786407 AWA786405:AWA786407 BFW786405:BFW786407 BPS786405:BPS786407 BZO786405:BZO786407 CJK786405:CJK786407 CTG786405:CTG786407 DDC786405:DDC786407 DMY786405:DMY786407 DWU786405:DWU786407 EGQ786405:EGQ786407 EQM786405:EQM786407 FAI786405:FAI786407 FKE786405:FKE786407 FUA786405:FUA786407 GDW786405:GDW786407 GNS786405:GNS786407 GXO786405:GXO786407 HHK786405:HHK786407 HRG786405:HRG786407 IBC786405:IBC786407 IKY786405:IKY786407 IUU786405:IUU786407 JEQ786405:JEQ786407 JOM786405:JOM786407 JYI786405:JYI786407 KIE786405:KIE786407 KSA786405:KSA786407 LBW786405:LBW786407 LLS786405:LLS786407 LVO786405:LVO786407 MFK786405:MFK786407 MPG786405:MPG786407 MZC786405:MZC786407 NIY786405:NIY786407 NSU786405:NSU786407 OCQ786405:OCQ786407 OMM786405:OMM786407 OWI786405:OWI786407 PGE786405:PGE786407 PQA786405:PQA786407 PZW786405:PZW786407 QJS786405:QJS786407 QTO786405:QTO786407 RDK786405:RDK786407 RNG786405:RNG786407 RXC786405:RXC786407 SGY786405:SGY786407 SQU786405:SQU786407 TAQ786405:TAQ786407 TKM786405:TKM786407 TUI786405:TUI786407 UEE786405:UEE786407 UOA786405:UOA786407 UXW786405:UXW786407 VHS786405:VHS786407 VRO786405:VRO786407 WBK786405:WBK786407 WLG786405:WLG786407 WVC786405:WVC786407 IQ851941:IQ851943 SM851941:SM851943 ACI851941:ACI851943 AME851941:AME851943 AWA851941:AWA851943 BFW851941:BFW851943 BPS851941:BPS851943 BZO851941:BZO851943 CJK851941:CJK851943 CTG851941:CTG851943 DDC851941:DDC851943 DMY851941:DMY851943 DWU851941:DWU851943 EGQ851941:EGQ851943 EQM851941:EQM851943 FAI851941:FAI851943 FKE851941:FKE851943 FUA851941:FUA851943 GDW851941:GDW851943 GNS851941:GNS851943 GXO851941:GXO851943 HHK851941:HHK851943 HRG851941:HRG851943 IBC851941:IBC851943 IKY851941:IKY851943 IUU851941:IUU851943 JEQ851941:JEQ851943 JOM851941:JOM851943 JYI851941:JYI851943 KIE851941:KIE851943 KSA851941:KSA851943 LBW851941:LBW851943 LLS851941:LLS851943 LVO851941:LVO851943 MFK851941:MFK851943 MPG851941:MPG851943 MZC851941:MZC851943 NIY851941:NIY851943 NSU851941:NSU851943 OCQ851941:OCQ851943 OMM851941:OMM851943 OWI851941:OWI851943 PGE851941:PGE851943 PQA851941:PQA851943 PZW851941:PZW851943 QJS851941:QJS851943 QTO851941:QTO851943 RDK851941:RDK851943 RNG851941:RNG851943 RXC851941:RXC851943 SGY851941:SGY851943 SQU851941:SQU851943 TAQ851941:TAQ851943 TKM851941:TKM851943 TUI851941:TUI851943 UEE851941:UEE851943 UOA851941:UOA851943 UXW851941:UXW851943 VHS851941:VHS851943 VRO851941:VRO851943 WBK851941:WBK851943 WLG851941:WLG851943 WVC851941:WVC851943 IQ917477:IQ917479 SM917477:SM917479 ACI917477:ACI917479 AME917477:AME917479 AWA917477:AWA917479 BFW917477:BFW917479 BPS917477:BPS917479 BZO917477:BZO917479 CJK917477:CJK917479 CTG917477:CTG917479 DDC917477:DDC917479 DMY917477:DMY917479 DWU917477:DWU917479 EGQ917477:EGQ917479 EQM917477:EQM917479 FAI917477:FAI917479 FKE917477:FKE917479 FUA917477:FUA917479 GDW917477:GDW917479 GNS917477:GNS917479 GXO917477:GXO917479 HHK917477:HHK917479 HRG917477:HRG917479 IBC917477:IBC917479 IKY917477:IKY917479 IUU917477:IUU917479 JEQ917477:JEQ917479 JOM917477:JOM917479 JYI917477:JYI917479 KIE917477:KIE917479 KSA917477:KSA917479 LBW917477:LBW917479 LLS917477:LLS917479 LVO917477:LVO917479 MFK917477:MFK917479 MPG917477:MPG917479 MZC917477:MZC917479 NIY917477:NIY917479 NSU917477:NSU917479 OCQ917477:OCQ917479 OMM917477:OMM917479 OWI917477:OWI917479 PGE917477:PGE917479 PQA917477:PQA917479 PZW917477:PZW917479 QJS917477:QJS917479 QTO917477:QTO917479 RDK917477:RDK917479 RNG917477:RNG917479 RXC917477:RXC917479 SGY917477:SGY917479 SQU917477:SQU917479 TAQ917477:TAQ917479 TKM917477:TKM917479 TUI917477:TUI917479 UEE917477:UEE917479 UOA917477:UOA917479 UXW917477:UXW917479 VHS917477:VHS917479 VRO917477:VRO917479 WBK917477:WBK917479 WLG917477:WLG917479 WVC917477:WVC917479 IQ983013:IQ983015 SM983013:SM983015 ACI983013:ACI983015 AME983013:AME983015 AWA983013:AWA983015 BFW983013:BFW983015 BPS983013:BPS983015 BZO983013:BZO983015 CJK983013:CJK983015 CTG983013:CTG983015 DDC983013:DDC983015 DMY983013:DMY983015 DWU983013:DWU983015 EGQ983013:EGQ983015 EQM983013:EQM983015 FAI983013:FAI983015 FKE983013:FKE983015 FUA983013:FUA983015 GDW983013:GDW983015 GNS983013:GNS983015 GXO983013:GXO983015 HHK983013:HHK983015 HRG983013:HRG983015 IBC983013:IBC983015 IKY983013:IKY983015 IUU983013:IUU983015 JEQ983013:JEQ983015 JOM983013:JOM983015 JYI983013:JYI983015 KIE983013:KIE983015 KSA983013:KSA983015 LBW983013:LBW983015 LLS983013:LLS983015 LVO983013:LVO983015 MFK983013:MFK983015 MPG983013:MPG983015 MZC983013:MZC983015 NIY983013:NIY983015 NSU983013:NSU983015 OCQ983013:OCQ983015 OMM983013:OMM983015 OWI983013:OWI983015 PGE983013:PGE983015 PQA983013:PQA983015 PZW983013:PZW983015 QJS983013:QJS983015 QTO983013:QTO983015 RDK983013:RDK983015 RNG983013:RNG983015 RXC983013:RXC983015 SGY983013:SGY983015 SQU983013:SQU983015 TAQ983013:TAQ983015 TKM983013:TKM983015 TUI983013:TUI983015 UEE983013:UEE983015 UOA983013:UOA983015 UXW983013:UXW983015 VHS983013:VHS983015 VRO983013:VRO983015 WBK983013:WBK983015 WLG983013:WLG983015 WVC983013:WVC983015 IO65534:IO65536 SK65534:SK65536 ACG65534:ACG65536 AMC65534:AMC65536 AVY65534:AVY65536 BFU65534:BFU65536 BPQ65534:BPQ65536 BZM65534:BZM65536 CJI65534:CJI65536 CTE65534:CTE65536 DDA65534:DDA65536 DMW65534:DMW65536 DWS65534:DWS65536 EGO65534:EGO65536 EQK65534:EQK65536 FAG65534:FAG65536 FKC65534:FKC65536 FTY65534:FTY65536 GDU65534:GDU65536 GNQ65534:GNQ65536 GXM65534:GXM65536 HHI65534:HHI65536 HRE65534:HRE65536 IBA65534:IBA65536 IKW65534:IKW65536 IUS65534:IUS65536 JEO65534:JEO65536 JOK65534:JOK65536 JYG65534:JYG65536 KIC65534:KIC65536 KRY65534:KRY65536 LBU65534:LBU65536 LLQ65534:LLQ65536 LVM65534:LVM65536 MFI65534:MFI65536 MPE65534:MPE65536 MZA65534:MZA65536 NIW65534:NIW65536 NSS65534:NSS65536 OCO65534:OCO65536 OMK65534:OMK65536 OWG65534:OWG65536 PGC65534:PGC65536 PPY65534:PPY65536 PZU65534:PZU65536 QJQ65534:QJQ65536 QTM65534:QTM65536 RDI65534:RDI65536 RNE65534:RNE65536 RXA65534:RXA65536 SGW65534:SGW65536 SQS65534:SQS65536 TAO65534:TAO65536 TKK65534:TKK65536 TUG65534:TUG65536 UEC65534:UEC65536 UNY65534:UNY65536 UXU65534:UXU65536 VHQ65534:VHQ65536 VRM65534:VRM65536 WBI65534:WBI65536 WLE65534:WLE65536 WVA65534:WVA65536 IO131070:IO131072 SK131070:SK131072 ACG131070:ACG131072 AMC131070:AMC131072 AVY131070:AVY131072 BFU131070:BFU131072 BPQ131070:BPQ131072 BZM131070:BZM131072 CJI131070:CJI131072 CTE131070:CTE131072 DDA131070:DDA131072 DMW131070:DMW131072 DWS131070:DWS131072 EGO131070:EGO131072 EQK131070:EQK131072 FAG131070:FAG131072 FKC131070:FKC131072 FTY131070:FTY131072 GDU131070:GDU131072 GNQ131070:GNQ131072 GXM131070:GXM131072 HHI131070:HHI131072 HRE131070:HRE131072 IBA131070:IBA131072 IKW131070:IKW131072 IUS131070:IUS131072 JEO131070:JEO131072 JOK131070:JOK131072 JYG131070:JYG131072 KIC131070:KIC131072 KRY131070:KRY131072 LBU131070:LBU131072 LLQ131070:LLQ131072 LVM131070:LVM131072 MFI131070:MFI131072 MPE131070:MPE131072 MZA131070:MZA131072 NIW131070:NIW131072 NSS131070:NSS131072 OCO131070:OCO131072 OMK131070:OMK131072 OWG131070:OWG131072 PGC131070:PGC131072 PPY131070:PPY131072 PZU131070:PZU131072 QJQ131070:QJQ131072 QTM131070:QTM131072 RDI131070:RDI131072 RNE131070:RNE131072 RXA131070:RXA131072 SGW131070:SGW131072 SQS131070:SQS131072 TAO131070:TAO131072 TKK131070:TKK131072 TUG131070:TUG131072 UEC131070:UEC131072 UNY131070:UNY131072 UXU131070:UXU131072 VHQ131070:VHQ131072 VRM131070:VRM131072 WBI131070:WBI131072 WLE131070:WLE131072 WVA131070:WVA131072 IO196606:IO196608 SK196606:SK196608 ACG196606:ACG196608 AMC196606:AMC196608 AVY196606:AVY196608 BFU196606:BFU196608 BPQ196606:BPQ196608 BZM196606:BZM196608 CJI196606:CJI196608 CTE196606:CTE196608 DDA196606:DDA196608 DMW196606:DMW196608 DWS196606:DWS196608 EGO196606:EGO196608 EQK196606:EQK196608 FAG196606:FAG196608 FKC196606:FKC196608 FTY196606:FTY196608 GDU196606:GDU196608 GNQ196606:GNQ196608 GXM196606:GXM196608 HHI196606:HHI196608 HRE196606:HRE196608 IBA196606:IBA196608 IKW196606:IKW196608 IUS196606:IUS196608 JEO196606:JEO196608 JOK196606:JOK196608 JYG196606:JYG196608 KIC196606:KIC196608 KRY196606:KRY196608 LBU196606:LBU196608 LLQ196606:LLQ196608 LVM196606:LVM196608 MFI196606:MFI196608 MPE196606:MPE196608 MZA196606:MZA196608 NIW196606:NIW196608 NSS196606:NSS196608 OCO196606:OCO196608 OMK196606:OMK196608 OWG196606:OWG196608 PGC196606:PGC196608 PPY196606:PPY196608 PZU196606:PZU196608 QJQ196606:QJQ196608 QTM196606:QTM196608 RDI196606:RDI196608 RNE196606:RNE196608 RXA196606:RXA196608 SGW196606:SGW196608 SQS196606:SQS196608 TAO196606:TAO196608 TKK196606:TKK196608 TUG196606:TUG196608 UEC196606:UEC196608 UNY196606:UNY196608 UXU196606:UXU196608 VHQ196606:VHQ196608 VRM196606:VRM196608 WBI196606:WBI196608 WLE196606:WLE196608 WVA196606:WVA196608 IO262142:IO262144 SK262142:SK262144 ACG262142:ACG262144 AMC262142:AMC262144 AVY262142:AVY262144 BFU262142:BFU262144 BPQ262142:BPQ262144 BZM262142:BZM262144 CJI262142:CJI262144 CTE262142:CTE262144 DDA262142:DDA262144 DMW262142:DMW262144 DWS262142:DWS262144 EGO262142:EGO262144 EQK262142:EQK262144 FAG262142:FAG262144 FKC262142:FKC262144 FTY262142:FTY262144 GDU262142:GDU262144 GNQ262142:GNQ262144 GXM262142:GXM262144 HHI262142:HHI262144 HRE262142:HRE262144 IBA262142:IBA262144 IKW262142:IKW262144 IUS262142:IUS262144 JEO262142:JEO262144 JOK262142:JOK262144 JYG262142:JYG262144 KIC262142:KIC262144 KRY262142:KRY262144 LBU262142:LBU262144 LLQ262142:LLQ262144 LVM262142:LVM262144 MFI262142:MFI262144 MPE262142:MPE262144 MZA262142:MZA262144 NIW262142:NIW262144 NSS262142:NSS262144 OCO262142:OCO262144 OMK262142:OMK262144 OWG262142:OWG262144 PGC262142:PGC262144 PPY262142:PPY262144 PZU262142:PZU262144 QJQ262142:QJQ262144 QTM262142:QTM262144 RDI262142:RDI262144 RNE262142:RNE262144 RXA262142:RXA262144 SGW262142:SGW262144 SQS262142:SQS262144 TAO262142:TAO262144 TKK262142:TKK262144 TUG262142:TUG262144 UEC262142:UEC262144 UNY262142:UNY262144 UXU262142:UXU262144 VHQ262142:VHQ262144 VRM262142:VRM262144 WBI262142:WBI262144 WLE262142:WLE262144 WVA262142:WVA262144 IO327678:IO327680 SK327678:SK327680 ACG327678:ACG327680 AMC327678:AMC327680 AVY327678:AVY327680 BFU327678:BFU327680 BPQ327678:BPQ327680 BZM327678:BZM327680 CJI327678:CJI327680 CTE327678:CTE327680 DDA327678:DDA327680 DMW327678:DMW327680 DWS327678:DWS327680 EGO327678:EGO327680 EQK327678:EQK327680 FAG327678:FAG327680 FKC327678:FKC327680 FTY327678:FTY327680 GDU327678:GDU327680 GNQ327678:GNQ327680 GXM327678:GXM327680 HHI327678:HHI327680 HRE327678:HRE327680 IBA327678:IBA327680 IKW327678:IKW327680 IUS327678:IUS327680 JEO327678:JEO327680 JOK327678:JOK327680 JYG327678:JYG327680 KIC327678:KIC327680 KRY327678:KRY327680 LBU327678:LBU327680 LLQ327678:LLQ327680 LVM327678:LVM327680 MFI327678:MFI327680 MPE327678:MPE327680 MZA327678:MZA327680 NIW327678:NIW327680 NSS327678:NSS327680 OCO327678:OCO327680 OMK327678:OMK327680 OWG327678:OWG327680 PGC327678:PGC327680 PPY327678:PPY327680 PZU327678:PZU327680 QJQ327678:QJQ327680 QTM327678:QTM327680 RDI327678:RDI327680 RNE327678:RNE327680 RXA327678:RXA327680 SGW327678:SGW327680 SQS327678:SQS327680 TAO327678:TAO327680 TKK327678:TKK327680 TUG327678:TUG327680 UEC327678:UEC327680 UNY327678:UNY327680 UXU327678:UXU327680 VHQ327678:VHQ327680 VRM327678:VRM327680 WBI327678:WBI327680 WLE327678:WLE327680 WVA327678:WVA327680 IO393214:IO393216 SK393214:SK393216 ACG393214:ACG393216 AMC393214:AMC393216 AVY393214:AVY393216 BFU393214:BFU393216 BPQ393214:BPQ393216 BZM393214:BZM393216 CJI393214:CJI393216 CTE393214:CTE393216 DDA393214:DDA393216 DMW393214:DMW393216 DWS393214:DWS393216 EGO393214:EGO393216 EQK393214:EQK393216 FAG393214:FAG393216 FKC393214:FKC393216 FTY393214:FTY393216 GDU393214:GDU393216 GNQ393214:GNQ393216 GXM393214:GXM393216 HHI393214:HHI393216 HRE393214:HRE393216 IBA393214:IBA393216 IKW393214:IKW393216 IUS393214:IUS393216 JEO393214:JEO393216 JOK393214:JOK393216 JYG393214:JYG393216 KIC393214:KIC393216 KRY393214:KRY393216 LBU393214:LBU393216 LLQ393214:LLQ393216 LVM393214:LVM393216 MFI393214:MFI393216 MPE393214:MPE393216 MZA393214:MZA393216 NIW393214:NIW393216 NSS393214:NSS393216 OCO393214:OCO393216 OMK393214:OMK393216 OWG393214:OWG393216 PGC393214:PGC393216 PPY393214:PPY393216 PZU393214:PZU393216 QJQ393214:QJQ393216 QTM393214:QTM393216 RDI393214:RDI393216 RNE393214:RNE393216 RXA393214:RXA393216 SGW393214:SGW393216 SQS393214:SQS393216 TAO393214:TAO393216 TKK393214:TKK393216 TUG393214:TUG393216 UEC393214:UEC393216 UNY393214:UNY393216 UXU393214:UXU393216 VHQ393214:VHQ393216 VRM393214:VRM393216 WBI393214:WBI393216 WLE393214:WLE393216 WVA393214:WVA393216 IO458750:IO458752 SK458750:SK458752 ACG458750:ACG458752 AMC458750:AMC458752 AVY458750:AVY458752 BFU458750:BFU458752 BPQ458750:BPQ458752 BZM458750:BZM458752 CJI458750:CJI458752 CTE458750:CTE458752 DDA458750:DDA458752 DMW458750:DMW458752 DWS458750:DWS458752 EGO458750:EGO458752 EQK458750:EQK458752 FAG458750:FAG458752 FKC458750:FKC458752 FTY458750:FTY458752 GDU458750:GDU458752 GNQ458750:GNQ458752 GXM458750:GXM458752 HHI458750:HHI458752 HRE458750:HRE458752 IBA458750:IBA458752 IKW458750:IKW458752 IUS458750:IUS458752 JEO458750:JEO458752 JOK458750:JOK458752 JYG458750:JYG458752 KIC458750:KIC458752 KRY458750:KRY458752 LBU458750:LBU458752 LLQ458750:LLQ458752 LVM458750:LVM458752 MFI458750:MFI458752 MPE458750:MPE458752 MZA458750:MZA458752 NIW458750:NIW458752 NSS458750:NSS458752 OCO458750:OCO458752 OMK458750:OMK458752 OWG458750:OWG458752 PGC458750:PGC458752 PPY458750:PPY458752 PZU458750:PZU458752 QJQ458750:QJQ458752 QTM458750:QTM458752 RDI458750:RDI458752 RNE458750:RNE458752 RXA458750:RXA458752 SGW458750:SGW458752 SQS458750:SQS458752 TAO458750:TAO458752 TKK458750:TKK458752 TUG458750:TUG458752 UEC458750:UEC458752 UNY458750:UNY458752 UXU458750:UXU458752 VHQ458750:VHQ458752 VRM458750:VRM458752 WBI458750:WBI458752 WLE458750:WLE458752 WVA458750:WVA458752 IO524286:IO524288 SK524286:SK524288 ACG524286:ACG524288 AMC524286:AMC524288 AVY524286:AVY524288 BFU524286:BFU524288 BPQ524286:BPQ524288 BZM524286:BZM524288 CJI524286:CJI524288 CTE524286:CTE524288 DDA524286:DDA524288 DMW524286:DMW524288 DWS524286:DWS524288 EGO524286:EGO524288 EQK524286:EQK524288 FAG524286:FAG524288 FKC524286:FKC524288 FTY524286:FTY524288 GDU524286:GDU524288 GNQ524286:GNQ524288 GXM524286:GXM524288 HHI524286:HHI524288 HRE524286:HRE524288 IBA524286:IBA524288 IKW524286:IKW524288 IUS524286:IUS524288 JEO524286:JEO524288 JOK524286:JOK524288 JYG524286:JYG524288 KIC524286:KIC524288 KRY524286:KRY524288 LBU524286:LBU524288 LLQ524286:LLQ524288 LVM524286:LVM524288 MFI524286:MFI524288 MPE524286:MPE524288 MZA524286:MZA524288 NIW524286:NIW524288 NSS524286:NSS524288 OCO524286:OCO524288 OMK524286:OMK524288 OWG524286:OWG524288 PGC524286:PGC524288 PPY524286:PPY524288 PZU524286:PZU524288 QJQ524286:QJQ524288 QTM524286:QTM524288 RDI524286:RDI524288 RNE524286:RNE524288 RXA524286:RXA524288 SGW524286:SGW524288 SQS524286:SQS524288 TAO524286:TAO524288 TKK524286:TKK524288 TUG524286:TUG524288 UEC524286:UEC524288 UNY524286:UNY524288 UXU524286:UXU524288 VHQ524286:VHQ524288 VRM524286:VRM524288 WBI524286:WBI524288 WLE524286:WLE524288 WVA524286:WVA524288 IO589822:IO589824 SK589822:SK589824 ACG589822:ACG589824 AMC589822:AMC589824 AVY589822:AVY589824 BFU589822:BFU589824 BPQ589822:BPQ589824 BZM589822:BZM589824 CJI589822:CJI589824 CTE589822:CTE589824 DDA589822:DDA589824 DMW589822:DMW589824 DWS589822:DWS589824 EGO589822:EGO589824 EQK589822:EQK589824 FAG589822:FAG589824 FKC589822:FKC589824 FTY589822:FTY589824 GDU589822:GDU589824 GNQ589822:GNQ589824 GXM589822:GXM589824 HHI589822:HHI589824 HRE589822:HRE589824 IBA589822:IBA589824 IKW589822:IKW589824 IUS589822:IUS589824 JEO589822:JEO589824 JOK589822:JOK589824 JYG589822:JYG589824 KIC589822:KIC589824 KRY589822:KRY589824 LBU589822:LBU589824 LLQ589822:LLQ589824 LVM589822:LVM589824 MFI589822:MFI589824 MPE589822:MPE589824 MZA589822:MZA589824 NIW589822:NIW589824 NSS589822:NSS589824 OCO589822:OCO589824 OMK589822:OMK589824 OWG589822:OWG589824 PGC589822:PGC589824 PPY589822:PPY589824 PZU589822:PZU589824 QJQ589822:QJQ589824 QTM589822:QTM589824 RDI589822:RDI589824 RNE589822:RNE589824 RXA589822:RXA589824 SGW589822:SGW589824 SQS589822:SQS589824 TAO589822:TAO589824 TKK589822:TKK589824 TUG589822:TUG589824 UEC589822:UEC589824 UNY589822:UNY589824 UXU589822:UXU589824 VHQ589822:VHQ589824 VRM589822:VRM589824 WBI589822:WBI589824 WLE589822:WLE589824 WVA589822:WVA589824 IO655358:IO655360 SK655358:SK655360 ACG655358:ACG655360 AMC655358:AMC655360 AVY655358:AVY655360 BFU655358:BFU655360 BPQ655358:BPQ655360 BZM655358:BZM655360 CJI655358:CJI655360 CTE655358:CTE655360 DDA655358:DDA655360 DMW655358:DMW655360 DWS655358:DWS655360 EGO655358:EGO655360 EQK655358:EQK655360 FAG655358:FAG655360 FKC655358:FKC655360 FTY655358:FTY655360 GDU655358:GDU655360 GNQ655358:GNQ655360 GXM655358:GXM655360 HHI655358:HHI655360 HRE655358:HRE655360 IBA655358:IBA655360 IKW655358:IKW655360 IUS655358:IUS655360 JEO655358:JEO655360 JOK655358:JOK655360 JYG655358:JYG655360 KIC655358:KIC655360 KRY655358:KRY655360 LBU655358:LBU655360 LLQ655358:LLQ655360 LVM655358:LVM655360 MFI655358:MFI655360 MPE655358:MPE655360 MZA655358:MZA655360 NIW655358:NIW655360 NSS655358:NSS655360 OCO655358:OCO655360 OMK655358:OMK655360 OWG655358:OWG655360 PGC655358:PGC655360 PPY655358:PPY655360 PZU655358:PZU655360 QJQ655358:QJQ655360 QTM655358:QTM655360 RDI655358:RDI655360 RNE655358:RNE655360 RXA655358:RXA655360 SGW655358:SGW655360 SQS655358:SQS655360 TAO655358:TAO655360 TKK655358:TKK655360 TUG655358:TUG655360 UEC655358:UEC655360 UNY655358:UNY655360 UXU655358:UXU655360 VHQ655358:VHQ655360 VRM655358:VRM655360 WBI655358:WBI655360 WLE655358:WLE655360 WVA655358:WVA655360 IO720894:IO720896 SK720894:SK720896 ACG720894:ACG720896 AMC720894:AMC720896 AVY720894:AVY720896 BFU720894:BFU720896 BPQ720894:BPQ720896 BZM720894:BZM720896 CJI720894:CJI720896 CTE720894:CTE720896 DDA720894:DDA720896 DMW720894:DMW720896 DWS720894:DWS720896 EGO720894:EGO720896 EQK720894:EQK720896 FAG720894:FAG720896 FKC720894:FKC720896 FTY720894:FTY720896 GDU720894:GDU720896 GNQ720894:GNQ720896 GXM720894:GXM720896 HHI720894:HHI720896 HRE720894:HRE720896 IBA720894:IBA720896 IKW720894:IKW720896 IUS720894:IUS720896 JEO720894:JEO720896 JOK720894:JOK720896 JYG720894:JYG720896 KIC720894:KIC720896 KRY720894:KRY720896 LBU720894:LBU720896 LLQ720894:LLQ720896 LVM720894:LVM720896 MFI720894:MFI720896 MPE720894:MPE720896 MZA720894:MZA720896 NIW720894:NIW720896 NSS720894:NSS720896 OCO720894:OCO720896 OMK720894:OMK720896 OWG720894:OWG720896 PGC720894:PGC720896 PPY720894:PPY720896 PZU720894:PZU720896 QJQ720894:QJQ720896 QTM720894:QTM720896 RDI720894:RDI720896 RNE720894:RNE720896 RXA720894:RXA720896 SGW720894:SGW720896 SQS720894:SQS720896 TAO720894:TAO720896 TKK720894:TKK720896 TUG720894:TUG720896 UEC720894:UEC720896 UNY720894:UNY720896 UXU720894:UXU720896 VHQ720894:VHQ720896 VRM720894:VRM720896 WBI720894:WBI720896 WLE720894:WLE720896 WVA720894:WVA720896 IO786430:IO786432 SK786430:SK786432 ACG786430:ACG786432 AMC786430:AMC786432 AVY786430:AVY786432 BFU786430:BFU786432 BPQ786430:BPQ786432 BZM786430:BZM786432 CJI786430:CJI786432 CTE786430:CTE786432 DDA786430:DDA786432 DMW786430:DMW786432 DWS786430:DWS786432 EGO786430:EGO786432 EQK786430:EQK786432 FAG786430:FAG786432 FKC786430:FKC786432 FTY786430:FTY786432 GDU786430:GDU786432 GNQ786430:GNQ786432 GXM786430:GXM786432 HHI786430:HHI786432 HRE786430:HRE786432 IBA786430:IBA786432 IKW786430:IKW786432 IUS786430:IUS786432 JEO786430:JEO786432 JOK786430:JOK786432 JYG786430:JYG786432 KIC786430:KIC786432 KRY786430:KRY786432 LBU786430:LBU786432 LLQ786430:LLQ786432 LVM786430:LVM786432 MFI786430:MFI786432 MPE786430:MPE786432 MZA786430:MZA786432 NIW786430:NIW786432 NSS786430:NSS786432 OCO786430:OCO786432 OMK786430:OMK786432 OWG786430:OWG786432 PGC786430:PGC786432 PPY786430:PPY786432 PZU786430:PZU786432 QJQ786430:QJQ786432 QTM786430:QTM786432 RDI786430:RDI786432 RNE786430:RNE786432 RXA786430:RXA786432 SGW786430:SGW786432 SQS786430:SQS786432 TAO786430:TAO786432 TKK786430:TKK786432 TUG786430:TUG786432 UEC786430:UEC786432 UNY786430:UNY786432 UXU786430:UXU786432 VHQ786430:VHQ786432 VRM786430:VRM786432 WBI786430:WBI786432 WLE786430:WLE786432 WVA786430:WVA786432 IO851966:IO851968 SK851966:SK851968 ACG851966:ACG851968 AMC851966:AMC851968 AVY851966:AVY851968 BFU851966:BFU851968 BPQ851966:BPQ851968 BZM851966:BZM851968 CJI851966:CJI851968 CTE851966:CTE851968 DDA851966:DDA851968 DMW851966:DMW851968 DWS851966:DWS851968 EGO851966:EGO851968 EQK851966:EQK851968 FAG851966:FAG851968 FKC851966:FKC851968 FTY851966:FTY851968 GDU851966:GDU851968 GNQ851966:GNQ851968 GXM851966:GXM851968 HHI851966:HHI851968 HRE851966:HRE851968 IBA851966:IBA851968 IKW851966:IKW851968 IUS851966:IUS851968 JEO851966:JEO851968 JOK851966:JOK851968 JYG851966:JYG851968 KIC851966:KIC851968 KRY851966:KRY851968 LBU851966:LBU851968 LLQ851966:LLQ851968 LVM851966:LVM851968 MFI851966:MFI851968 MPE851966:MPE851968 MZA851966:MZA851968 NIW851966:NIW851968 NSS851966:NSS851968 OCO851966:OCO851968 OMK851966:OMK851968 OWG851966:OWG851968 PGC851966:PGC851968 PPY851966:PPY851968 PZU851966:PZU851968 QJQ851966:QJQ851968 QTM851966:QTM851968 RDI851966:RDI851968 RNE851966:RNE851968 RXA851966:RXA851968 SGW851966:SGW851968 SQS851966:SQS851968 TAO851966:TAO851968 TKK851966:TKK851968 TUG851966:TUG851968 UEC851966:UEC851968 UNY851966:UNY851968 UXU851966:UXU851968 VHQ851966:VHQ851968 VRM851966:VRM851968 WBI851966:WBI851968 WLE851966:WLE851968 WVA851966:WVA851968 IO917502:IO917504 SK917502:SK917504 ACG917502:ACG917504 AMC917502:AMC917504 AVY917502:AVY917504 BFU917502:BFU917504 BPQ917502:BPQ917504 BZM917502:BZM917504 CJI917502:CJI917504 CTE917502:CTE917504 DDA917502:DDA917504 DMW917502:DMW917504 DWS917502:DWS917504 EGO917502:EGO917504 EQK917502:EQK917504 FAG917502:FAG917504 FKC917502:FKC917504 FTY917502:FTY917504 GDU917502:GDU917504 GNQ917502:GNQ917504 GXM917502:GXM917504 HHI917502:HHI917504 HRE917502:HRE917504 IBA917502:IBA917504 IKW917502:IKW917504 IUS917502:IUS917504 JEO917502:JEO917504 JOK917502:JOK917504 JYG917502:JYG917504 KIC917502:KIC917504 KRY917502:KRY917504 LBU917502:LBU917504 LLQ917502:LLQ917504 LVM917502:LVM917504 MFI917502:MFI917504 MPE917502:MPE917504 MZA917502:MZA917504 NIW917502:NIW917504 NSS917502:NSS917504 OCO917502:OCO917504 OMK917502:OMK917504 OWG917502:OWG917504 PGC917502:PGC917504 PPY917502:PPY917504 PZU917502:PZU917504 QJQ917502:QJQ917504 QTM917502:QTM917504 RDI917502:RDI917504 RNE917502:RNE917504 RXA917502:RXA917504 SGW917502:SGW917504 SQS917502:SQS917504 TAO917502:TAO917504 TKK917502:TKK917504 TUG917502:TUG917504 UEC917502:UEC917504 UNY917502:UNY917504 UXU917502:UXU917504 VHQ917502:VHQ917504 VRM917502:VRM917504 WBI917502:WBI917504 WLE917502:WLE917504 WVA917502:WVA917504 IO983038:IO983040 SK983038:SK983040 ACG983038:ACG983040 AMC983038:AMC983040 AVY983038:AVY983040 BFU983038:BFU983040 BPQ983038:BPQ983040 BZM983038:BZM983040 CJI983038:CJI983040 CTE983038:CTE983040 DDA983038:DDA983040 DMW983038:DMW983040 DWS983038:DWS983040 EGO983038:EGO983040 EQK983038:EQK983040 FAG983038:FAG983040 FKC983038:FKC983040 FTY983038:FTY983040 GDU983038:GDU983040 GNQ983038:GNQ983040 GXM983038:GXM983040 HHI983038:HHI983040 HRE983038:HRE983040 IBA983038:IBA983040 IKW983038:IKW983040 IUS983038:IUS983040 JEO983038:JEO983040 JOK983038:JOK983040 JYG983038:JYG983040 KIC983038:KIC983040 KRY983038:KRY983040 LBU983038:LBU983040 LLQ983038:LLQ983040 LVM983038:LVM983040 MFI983038:MFI983040 MPE983038:MPE983040 MZA983038:MZA983040 NIW983038:NIW983040 NSS983038:NSS983040 OCO983038:OCO983040 OMK983038:OMK983040 OWG983038:OWG983040 PGC983038:PGC983040 PPY983038:PPY983040 PZU983038:PZU983040 QJQ983038:QJQ983040 QTM983038:QTM983040 RDI983038:RDI983040 RNE983038:RNE983040 RXA983038:RXA983040 SGW983038:SGW983040 SQS983038:SQS983040 TAO983038:TAO983040 TKK983038:TKK983040 TUG983038:TUG983040 UEC983038:UEC983040 UNY983038:UNY983040 UXU983038:UXU983040 VHQ983038:VHQ983040 VRM983038:VRM983040 WBI983038:WBI983040 WLE983038:WLE983040 WVA983038:WVA983040 IQ65534:IQ65536 SM65534:SM65536 ACI65534:ACI65536 AME65534:AME65536 AWA65534:AWA65536 BFW65534:BFW65536 BPS65534:BPS65536 BZO65534:BZO65536 CJK65534:CJK65536 CTG65534:CTG65536 DDC65534:DDC65536 DMY65534:DMY65536 DWU65534:DWU65536 EGQ65534:EGQ65536 EQM65534:EQM65536 FAI65534:FAI65536 FKE65534:FKE65536 FUA65534:FUA65536 GDW65534:GDW65536 GNS65534:GNS65536 GXO65534:GXO65536 HHK65534:HHK65536 HRG65534:HRG65536 IBC65534:IBC65536 IKY65534:IKY65536 IUU65534:IUU65536 JEQ65534:JEQ65536 JOM65534:JOM65536 JYI65534:JYI65536 KIE65534:KIE65536 KSA65534:KSA65536 LBW65534:LBW65536 LLS65534:LLS65536 LVO65534:LVO65536 MFK65534:MFK65536 MPG65534:MPG65536 MZC65534:MZC65536 NIY65534:NIY65536 NSU65534:NSU65536 OCQ65534:OCQ65536 OMM65534:OMM65536 OWI65534:OWI65536 PGE65534:PGE65536 PQA65534:PQA65536 PZW65534:PZW65536 QJS65534:QJS65536 QTO65534:QTO65536 RDK65534:RDK65536 RNG65534:RNG65536 RXC65534:RXC65536 SGY65534:SGY65536 SQU65534:SQU65536 TAQ65534:TAQ65536 TKM65534:TKM65536 TUI65534:TUI65536 UEE65534:UEE65536 UOA65534:UOA65536 UXW65534:UXW65536 VHS65534:VHS65536 VRO65534:VRO65536 WBK65534:WBK65536 WLG65534:WLG65536 WVC65534:WVC65536 IQ131070:IQ131072 SM131070:SM131072 ACI131070:ACI131072 AME131070:AME131072 AWA131070:AWA131072 BFW131070:BFW131072 BPS131070:BPS131072 BZO131070:BZO131072 CJK131070:CJK131072 CTG131070:CTG131072 DDC131070:DDC131072 DMY131070:DMY131072 DWU131070:DWU131072 EGQ131070:EGQ131072 EQM131070:EQM131072 FAI131070:FAI131072 FKE131070:FKE131072 FUA131070:FUA131072 GDW131070:GDW131072 GNS131070:GNS131072 GXO131070:GXO131072 HHK131070:HHK131072 HRG131070:HRG131072 IBC131070:IBC131072 IKY131070:IKY131072 IUU131070:IUU131072 JEQ131070:JEQ131072 JOM131070:JOM131072 JYI131070:JYI131072 KIE131070:KIE131072 KSA131070:KSA131072 LBW131070:LBW131072 LLS131070:LLS131072 LVO131070:LVO131072 MFK131070:MFK131072 MPG131070:MPG131072 MZC131070:MZC131072 NIY131070:NIY131072 NSU131070:NSU131072 OCQ131070:OCQ131072 OMM131070:OMM131072 OWI131070:OWI131072 PGE131070:PGE131072 PQA131070:PQA131072 PZW131070:PZW131072 QJS131070:QJS131072 QTO131070:QTO131072 RDK131070:RDK131072 RNG131070:RNG131072 RXC131070:RXC131072 SGY131070:SGY131072 SQU131070:SQU131072 TAQ131070:TAQ131072 TKM131070:TKM131072 TUI131070:TUI131072 UEE131070:UEE131072 UOA131070:UOA131072 UXW131070:UXW131072 VHS131070:VHS131072 VRO131070:VRO131072 WBK131070:WBK131072 WLG131070:WLG131072 WVC131070:WVC131072 IQ196606:IQ196608 SM196606:SM196608 ACI196606:ACI196608 AME196606:AME196608 AWA196606:AWA196608 BFW196606:BFW196608 BPS196606:BPS196608 BZO196606:BZO196608 CJK196606:CJK196608 CTG196606:CTG196608 DDC196606:DDC196608 DMY196606:DMY196608 DWU196606:DWU196608 EGQ196606:EGQ196608 EQM196606:EQM196608 FAI196606:FAI196608 FKE196606:FKE196608 FUA196606:FUA196608 GDW196606:GDW196608 GNS196606:GNS196608 GXO196606:GXO196608 HHK196606:HHK196608 HRG196606:HRG196608 IBC196606:IBC196608 IKY196606:IKY196608 IUU196606:IUU196608 JEQ196606:JEQ196608 JOM196606:JOM196608 JYI196606:JYI196608 KIE196606:KIE196608 KSA196606:KSA196608 LBW196606:LBW196608 LLS196606:LLS196608 LVO196606:LVO196608 MFK196606:MFK196608 MPG196606:MPG196608 MZC196606:MZC196608 NIY196606:NIY196608 NSU196606:NSU196608 OCQ196606:OCQ196608 OMM196606:OMM196608 OWI196606:OWI196608 PGE196606:PGE196608 PQA196606:PQA196608 PZW196606:PZW196608 QJS196606:QJS196608 QTO196606:QTO196608 RDK196606:RDK196608 RNG196606:RNG196608 RXC196606:RXC196608 SGY196606:SGY196608 SQU196606:SQU196608 TAQ196606:TAQ196608 TKM196606:TKM196608 TUI196606:TUI196608 UEE196606:UEE196608 UOA196606:UOA196608 UXW196606:UXW196608 VHS196606:VHS196608 VRO196606:VRO196608 WBK196606:WBK196608 WLG196606:WLG196608 WVC196606:WVC196608 IQ262142:IQ262144 SM262142:SM262144 ACI262142:ACI262144 AME262142:AME262144 AWA262142:AWA262144 BFW262142:BFW262144 BPS262142:BPS262144 BZO262142:BZO262144 CJK262142:CJK262144 CTG262142:CTG262144 DDC262142:DDC262144 DMY262142:DMY262144 DWU262142:DWU262144 EGQ262142:EGQ262144 EQM262142:EQM262144 FAI262142:FAI262144 FKE262142:FKE262144 FUA262142:FUA262144 GDW262142:GDW262144 GNS262142:GNS262144 GXO262142:GXO262144 HHK262142:HHK262144 HRG262142:HRG262144 IBC262142:IBC262144 IKY262142:IKY262144 IUU262142:IUU262144 JEQ262142:JEQ262144 JOM262142:JOM262144 JYI262142:JYI262144 KIE262142:KIE262144 KSA262142:KSA262144 LBW262142:LBW262144 LLS262142:LLS262144 LVO262142:LVO262144 MFK262142:MFK262144 MPG262142:MPG262144 MZC262142:MZC262144 NIY262142:NIY262144 NSU262142:NSU262144 OCQ262142:OCQ262144 OMM262142:OMM262144 OWI262142:OWI262144 PGE262142:PGE262144 PQA262142:PQA262144 PZW262142:PZW262144 QJS262142:QJS262144 QTO262142:QTO262144 RDK262142:RDK262144 RNG262142:RNG262144 RXC262142:RXC262144 SGY262142:SGY262144 SQU262142:SQU262144 TAQ262142:TAQ262144 TKM262142:TKM262144 TUI262142:TUI262144 UEE262142:UEE262144 UOA262142:UOA262144 UXW262142:UXW262144 VHS262142:VHS262144 VRO262142:VRO262144 WBK262142:WBK262144 WLG262142:WLG262144 WVC262142:WVC262144 IQ327678:IQ327680 SM327678:SM327680 ACI327678:ACI327680 AME327678:AME327680 AWA327678:AWA327680 BFW327678:BFW327680 BPS327678:BPS327680 BZO327678:BZO327680 CJK327678:CJK327680 CTG327678:CTG327680 DDC327678:DDC327680 DMY327678:DMY327680 DWU327678:DWU327680 EGQ327678:EGQ327680 EQM327678:EQM327680 FAI327678:FAI327680 FKE327678:FKE327680 FUA327678:FUA327680 GDW327678:GDW327680 GNS327678:GNS327680 GXO327678:GXO327680 HHK327678:HHK327680 HRG327678:HRG327680 IBC327678:IBC327680 IKY327678:IKY327680 IUU327678:IUU327680 JEQ327678:JEQ327680 JOM327678:JOM327680 JYI327678:JYI327680 KIE327678:KIE327680 KSA327678:KSA327680 LBW327678:LBW327680 LLS327678:LLS327680 LVO327678:LVO327680 MFK327678:MFK327680 MPG327678:MPG327680 MZC327678:MZC327680 NIY327678:NIY327680 NSU327678:NSU327680 OCQ327678:OCQ327680 OMM327678:OMM327680 OWI327678:OWI327680 PGE327678:PGE327680 PQA327678:PQA327680 PZW327678:PZW327680 QJS327678:QJS327680 QTO327678:QTO327680 RDK327678:RDK327680 RNG327678:RNG327680 RXC327678:RXC327680 SGY327678:SGY327680 SQU327678:SQU327680 TAQ327678:TAQ327680 TKM327678:TKM327680 TUI327678:TUI327680 UEE327678:UEE327680 UOA327678:UOA327680 UXW327678:UXW327680 VHS327678:VHS327680 VRO327678:VRO327680 WBK327678:WBK327680 WLG327678:WLG327680 WVC327678:WVC327680 IQ393214:IQ393216 SM393214:SM393216 ACI393214:ACI393216 AME393214:AME393216 AWA393214:AWA393216 BFW393214:BFW393216 BPS393214:BPS393216 BZO393214:BZO393216 CJK393214:CJK393216 CTG393214:CTG393216 DDC393214:DDC393216 DMY393214:DMY393216 DWU393214:DWU393216 EGQ393214:EGQ393216 EQM393214:EQM393216 FAI393214:FAI393216 FKE393214:FKE393216 FUA393214:FUA393216 GDW393214:GDW393216 GNS393214:GNS393216 GXO393214:GXO393216 HHK393214:HHK393216 HRG393214:HRG393216 IBC393214:IBC393216 IKY393214:IKY393216 IUU393214:IUU393216 JEQ393214:JEQ393216 JOM393214:JOM393216 JYI393214:JYI393216 KIE393214:KIE393216 KSA393214:KSA393216 LBW393214:LBW393216 LLS393214:LLS393216 LVO393214:LVO393216 MFK393214:MFK393216 MPG393214:MPG393216 MZC393214:MZC393216 NIY393214:NIY393216 NSU393214:NSU393216 OCQ393214:OCQ393216 OMM393214:OMM393216 OWI393214:OWI393216 PGE393214:PGE393216 PQA393214:PQA393216 PZW393214:PZW393216 QJS393214:QJS393216 QTO393214:QTO393216 RDK393214:RDK393216 RNG393214:RNG393216 RXC393214:RXC393216 SGY393214:SGY393216 SQU393214:SQU393216 TAQ393214:TAQ393216 TKM393214:TKM393216 TUI393214:TUI393216 UEE393214:UEE393216 UOA393214:UOA393216 UXW393214:UXW393216 VHS393214:VHS393216 VRO393214:VRO393216 WBK393214:WBK393216 WLG393214:WLG393216 WVC393214:WVC393216 IQ458750:IQ458752 SM458750:SM458752 ACI458750:ACI458752 AME458750:AME458752 AWA458750:AWA458752 BFW458750:BFW458752 BPS458750:BPS458752 BZO458750:BZO458752 CJK458750:CJK458752 CTG458750:CTG458752 DDC458750:DDC458752 DMY458750:DMY458752 DWU458750:DWU458752 EGQ458750:EGQ458752 EQM458750:EQM458752 FAI458750:FAI458752 FKE458750:FKE458752 FUA458750:FUA458752 GDW458750:GDW458752 GNS458750:GNS458752 GXO458750:GXO458752 HHK458750:HHK458752 HRG458750:HRG458752 IBC458750:IBC458752 IKY458750:IKY458752 IUU458750:IUU458752 JEQ458750:JEQ458752 JOM458750:JOM458752 JYI458750:JYI458752 KIE458750:KIE458752 KSA458750:KSA458752 LBW458750:LBW458752 LLS458750:LLS458752 LVO458750:LVO458752 MFK458750:MFK458752 MPG458750:MPG458752 MZC458750:MZC458752 NIY458750:NIY458752 NSU458750:NSU458752 OCQ458750:OCQ458752 OMM458750:OMM458752 OWI458750:OWI458752 PGE458750:PGE458752 PQA458750:PQA458752 PZW458750:PZW458752 QJS458750:QJS458752 QTO458750:QTO458752 RDK458750:RDK458752 RNG458750:RNG458752 RXC458750:RXC458752 SGY458750:SGY458752 SQU458750:SQU458752 TAQ458750:TAQ458752 TKM458750:TKM458752 TUI458750:TUI458752 UEE458750:UEE458752 UOA458750:UOA458752 UXW458750:UXW458752 VHS458750:VHS458752 VRO458750:VRO458752 WBK458750:WBK458752 WLG458750:WLG458752 WVC458750:WVC458752 IQ524286:IQ524288 SM524286:SM524288 ACI524286:ACI524288 AME524286:AME524288 AWA524286:AWA524288 BFW524286:BFW524288 BPS524286:BPS524288 BZO524286:BZO524288 CJK524286:CJK524288 CTG524286:CTG524288 DDC524286:DDC524288 DMY524286:DMY524288 DWU524286:DWU524288 EGQ524286:EGQ524288 EQM524286:EQM524288 FAI524286:FAI524288 FKE524286:FKE524288 FUA524286:FUA524288 GDW524286:GDW524288 GNS524286:GNS524288 GXO524286:GXO524288 HHK524286:HHK524288 HRG524286:HRG524288 IBC524286:IBC524288 IKY524286:IKY524288 IUU524286:IUU524288 JEQ524286:JEQ524288 JOM524286:JOM524288 JYI524286:JYI524288 KIE524286:KIE524288 KSA524286:KSA524288 LBW524286:LBW524288 LLS524286:LLS524288 LVO524286:LVO524288 MFK524286:MFK524288 MPG524286:MPG524288 MZC524286:MZC524288 NIY524286:NIY524288 NSU524286:NSU524288 OCQ524286:OCQ524288 OMM524286:OMM524288 OWI524286:OWI524288 PGE524286:PGE524288 PQA524286:PQA524288 PZW524286:PZW524288 QJS524286:QJS524288 QTO524286:QTO524288 RDK524286:RDK524288 RNG524286:RNG524288 RXC524286:RXC524288 SGY524286:SGY524288 SQU524286:SQU524288 TAQ524286:TAQ524288 TKM524286:TKM524288 TUI524286:TUI524288 UEE524286:UEE524288 UOA524286:UOA524288 UXW524286:UXW524288 VHS524286:VHS524288 VRO524286:VRO524288 WBK524286:WBK524288 WLG524286:WLG524288 WVC524286:WVC524288 IQ589822:IQ589824 SM589822:SM589824 ACI589822:ACI589824 AME589822:AME589824 AWA589822:AWA589824 BFW589822:BFW589824 BPS589822:BPS589824 BZO589822:BZO589824 CJK589822:CJK589824 CTG589822:CTG589824 DDC589822:DDC589824 DMY589822:DMY589824 DWU589822:DWU589824 EGQ589822:EGQ589824 EQM589822:EQM589824 FAI589822:FAI589824 FKE589822:FKE589824 FUA589822:FUA589824 GDW589822:GDW589824 GNS589822:GNS589824 GXO589822:GXO589824 HHK589822:HHK589824 HRG589822:HRG589824 IBC589822:IBC589824 IKY589822:IKY589824 IUU589822:IUU589824 JEQ589822:JEQ589824 JOM589822:JOM589824 JYI589822:JYI589824 KIE589822:KIE589824 KSA589822:KSA589824 LBW589822:LBW589824 LLS589822:LLS589824 LVO589822:LVO589824 MFK589822:MFK589824 MPG589822:MPG589824 MZC589822:MZC589824 NIY589822:NIY589824 NSU589822:NSU589824 OCQ589822:OCQ589824 OMM589822:OMM589824 OWI589822:OWI589824 PGE589822:PGE589824 PQA589822:PQA589824 PZW589822:PZW589824 QJS589822:QJS589824 QTO589822:QTO589824 RDK589822:RDK589824 RNG589822:RNG589824 RXC589822:RXC589824 SGY589822:SGY589824 SQU589822:SQU589824 TAQ589822:TAQ589824 TKM589822:TKM589824 TUI589822:TUI589824 UEE589822:UEE589824 UOA589822:UOA589824 UXW589822:UXW589824 VHS589822:VHS589824 VRO589822:VRO589824 WBK589822:WBK589824 WLG589822:WLG589824 WVC589822:WVC589824 IQ655358:IQ655360 SM655358:SM655360 ACI655358:ACI655360 AME655358:AME655360 AWA655358:AWA655360 BFW655358:BFW655360 BPS655358:BPS655360 BZO655358:BZO655360 CJK655358:CJK655360 CTG655358:CTG655360 DDC655358:DDC655360 DMY655358:DMY655360 DWU655358:DWU655360 EGQ655358:EGQ655360 EQM655358:EQM655360 FAI655358:FAI655360 FKE655358:FKE655360 FUA655358:FUA655360 GDW655358:GDW655360 GNS655358:GNS655360 GXO655358:GXO655360 HHK655358:HHK655360 HRG655358:HRG655360 IBC655358:IBC655360 IKY655358:IKY655360 IUU655358:IUU655360 JEQ655358:JEQ655360 JOM655358:JOM655360 JYI655358:JYI655360 KIE655358:KIE655360 KSA655358:KSA655360 LBW655358:LBW655360 LLS655358:LLS655360 LVO655358:LVO655360 MFK655358:MFK655360 MPG655358:MPG655360 MZC655358:MZC655360 NIY655358:NIY655360 NSU655358:NSU655360 OCQ655358:OCQ655360 OMM655358:OMM655360 OWI655358:OWI655360 PGE655358:PGE655360 PQA655358:PQA655360 PZW655358:PZW655360 QJS655358:QJS655360 QTO655358:QTO655360 RDK655358:RDK655360 RNG655358:RNG655360 RXC655358:RXC655360 SGY655358:SGY655360 SQU655358:SQU655360 TAQ655358:TAQ655360 TKM655358:TKM655360 TUI655358:TUI655360 UEE655358:UEE655360 UOA655358:UOA655360 UXW655358:UXW655360 VHS655358:VHS655360 VRO655358:VRO655360 WBK655358:WBK655360 WLG655358:WLG655360 WVC655358:WVC655360 IQ720894:IQ720896 SM720894:SM720896 ACI720894:ACI720896 AME720894:AME720896 AWA720894:AWA720896 BFW720894:BFW720896 BPS720894:BPS720896 BZO720894:BZO720896 CJK720894:CJK720896 CTG720894:CTG720896 DDC720894:DDC720896 DMY720894:DMY720896 DWU720894:DWU720896 EGQ720894:EGQ720896 EQM720894:EQM720896 FAI720894:FAI720896 FKE720894:FKE720896 FUA720894:FUA720896 GDW720894:GDW720896 GNS720894:GNS720896 GXO720894:GXO720896 HHK720894:HHK720896 HRG720894:HRG720896 IBC720894:IBC720896 IKY720894:IKY720896 IUU720894:IUU720896 JEQ720894:JEQ720896 JOM720894:JOM720896 JYI720894:JYI720896 KIE720894:KIE720896 KSA720894:KSA720896 LBW720894:LBW720896 LLS720894:LLS720896 LVO720894:LVO720896 MFK720894:MFK720896 MPG720894:MPG720896 MZC720894:MZC720896 NIY720894:NIY720896 NSU720894:NSU720896 OCQ720894:OCQ720896 OMM720894:OMM720896 OWI720894:OWI720896 PGE720894:PGE720896 PQA720894:PQA720896 PZW720894:PZW720896 QJS720894:QJS720896 QTO720894:QTO720896 RDK720894:RDK720896 RNG720894:RNG720896 RXC720894:RXC720896 SGY720894:SGY720896 SQU720894:SQU720896 TAQ720894:TAQ720896 TKM720894:TKM720896 TUI720894:TUI720896 UEE720894:UEE720896 UOA720894:UOA720896 UXW720894:UXW720896 VHS720894:VHS720896 VRO720894:VRO720896 WBK720894:WBK720896 WLG720894:WLG720896 WVC720894:WVC720896 IQ786430:IQ786432 SM786430:SM786432 ACI786430:ACI786432 AME786430:AME786432 AWA786430:AWA786432 BFW786430:BFW786432 BPS786430:BPS786432 BZO786430:BZO786432 CJK786430:CJK786432 CTG786430:CTG786432 DDC786430:DDC786432 DMY786430:DMY786432 DWU786430:DWU786432 EGQ786430:EGQ786432 EQM786430:EQM786432 FAI786430:FAI786432 FKE786430:FKE786432 FUA786430:FUA786432 GDW786430:GDW786432 GNS786430:GNS786432 GXO786430:GXO786432 HHK786430:HHK786432 HRG786430:HRG786432 IBC786430:IBC786432 IKY786430:IKY786432 IUU786430:IUU786432 JEQ786430:JEQ786432 JOM786430:JOM786432 JYI786430:JYI786432 KIE786430:KIE786432 KSA786430:KSA786432 LBW786430:LBW786432 LLS786430:LLS786432 LVO786430:LVO786432 MFK786430:MFK786432 MPG786430:MPG786432 MZC786430:MZC786432 NIY786430:NIY786432 NSU786430:NSU786432 OCQ786430:OCQ786432 OMM786430:OMM786432 OWI786430:OWI786432 PGE786430:PGE786432 PQA786430:PQA786432 PZW786430:PZW786432 QJS786430:QJS786432 QTO786430:QTO786432 RDK786430:RDK786432 RNG786430:RNG786432 RXC786430:RXC786432 SGY786430:SGY786432 SQU786430:SQU786432 TAQ786430:TAQ786432 TKM786430:TKM786432 TUI786430:TUI786432 UEE786430:UEE786432 UOA786430:UOA786432 UXW786430:UXW786432 VHS786430:VHS786432 VRO786430:VRO786432 WBK786430:WBK786432 WLG786430:WLG786432 WVC786430:WVC786432 IQ851966:IQ851968 SM851966:SM851968 ACI851966:ACI851968 AME851966:AME851968 AWA851966:AWA851968 BFW851966:BFW851968 BPS851966:BPS851968 BZO851966:BZO851968 CJK851966:CJK851968 CTG851966:CTG851968 DDC851966:DDC851968 DMY851966:DMY851968 DWU851966:DWU851968 EGQ851966:EGQ851968 EQM851966:EQM851968 FAI851966:FAI851968 FKE851966:FKE851968 FUA851966:FUA851968 GDW851966:GDW851968 GNS851966:GNS851968 GXO851966:GXO851968 HHK851966:HHK851968 HRG851966:HRG851968 IBC851966:IBC851968 IKY851966:IKY851968 IUU851966:IUU851968 JEQ851966:JEQ851968 JOM851966:JOM851968 JYI851966:JYI851968 KIE851966:KIE851968 KSA851966:KSA851968 LBW851966:LBW851968 LLS851966:LLS851968 LVO851966:LVO851968 MFK851966:MFK851968 MPG851966:MPG851968 MZC851966:MZC851968 NIY851966:NIY851968 NSU851966:NSU851968 OCQ851966:OCQ851968 OMM851966:OMM851968 OWI851966:OWI851968 PGE851966:PGE851968 PQA851966:PQA851968 PZW851966:PZW851968 QJS851966:QJS851968 QTO851966:QTO851968 RDK851966:RDK851968 RNG851966:RNG851968 RXC851966:RXC851968 SGY851966:SGY851968 SQU851966:SQU851968 TAQ851966:TAQ851968 TKM851966:TKM851968 TUI851966:TUI851968 UEE851966:UEE851968 UOA851966:UOA851968 UXW851966:UXW851968 VHS851966:VHS851968 VRO851966:VRO851968 WBK851966:WBK851968 WLG851966:WLG851968 WVC851966:WVC851968 IQ917502:IQ917504 SM917502:SM917504 ACI917502:ACI917504 AME917502:AME917504 AWA917502:AWA917504 BFW917502:BFW917504 BPS917502:BPS917504 BZO917502:BZO917504 CJK917502:CJK917504 CTG917502:CTG917504 DDC917502:DDC917504 DMY917502:DMY917504 DWU917502:DWU917504 EGQ917502:EGQ917504 EQM917502:EQM917504 FAI917502:FAI917504 FKE917502:FKE917504 FUA917502:FUA917504 GDW917502:GDW917504 GNS917502:GNS917504 GXO917502:GXO917504 HHK917502:HHK917504 HRG917502:HRG917504 IBC917502:IBC917504 IKY917502:IKY917504 IUU917502:IUU917504 JEQ917502:JEQ917504 JOM917502:JOM917504 JYI917502:JYI917504 KIE917502:KIE917504 KSA917502:KSA917504 LBW917502:LBW917504 LLS917502:LLS917504 LVO917502:LVO917504 MFK917502:MFK917504 MPG917502:MPG917504 MZC917502:MZC917504 NIY917502:NIY917504 NSU917502:NSU917504 OCQ917502:OCQ917504 OMM917502:OMM917504 OWI917502:OWI917504 PGE917502:PGE917504 PQA917502:PQA917504 PZW917502:PZW917504 QJS917502:QJS917504 QTO917502:QTO917504 RDK917502:RDK917504 RNG917502:RNG917504 RXC917502:RXC917504 SGY917502:SGY917504 SQU917502:SQU917504 TAQ917502:TAQ917504 TKM917502:TKM917504 TUI917502:TUI917504 UEE917502:UEE917504 UOA917502:UOA917504 UXW917502:UXW917504 VHS917502:VHS917504 VRO917502:VRO917504 WBK917502:WBK917504 WLG917502:WLG917504 WVC917502:WVC917504 IQ983038:IQ983040 SM983038:SM983040 ACI983038:ACI983040 AME983038:AME983040 AWA983038:AWA983040 BFW983038:BFW983040 BPS983038:BPS983040 BZO983038:BZO983040 CJK983038:CJK983040 CTG983038:CTG983040 DDC983038:DDC983040 DMY983038:DMY983040 DWU983038:DWU983040 EGQ983038:EGQ983040 EQM983038:EQM983040 FAI983038:FAI983040 FKE983038:FKE983040 FUA983038:FUA983040 GDW983038:GDW983040 GNS983038:GNS983040 GXO983038:GXO983040 HHK983038:HHK983040 HRG983038:HRG983040 IBC983038:IBC983040 IKY983038:IKY983040 IUU983038:IUU983040 JEQ983038:JEQ983040 JOM983038:JOM983040 JYI983038:JYI983040 KIE983038:KIE983040 KSA983038:KSA983040 LBW983038:LBW983040 LLS983038:LLS983040 LVO983038:LVO983040 MFK983038:MFK983040 MPG983038:MPG983040 MZC983038:MZC983040 NIY983038:NIY983040 NSU983038:NSU983040 OCQ983038:OCQ983040 OMM983038:OMM983040 OWI983038:OWI983040 PGE983038:PGE983040 PQA983038:PQA983040 PZW983038:PZW983040 QJS983038:QJS983040 QTO983038:QTO983040 RDK983038:RDK983040 RNG983038:RNG983040 RXC983038:RXC983040 SGY983038:SGY983040 SQU983038:SQU983040 TAQ983038:TAQ983040 TKM983038:TKM983040 TUI983038:TUI983040 UEE983038:UEE983040 UOA983038:UOA983040 UXW983038:UXW983040 VHS983038:VHS983040 VRO983038:VRO983040 WBK983038:WBK983040 WLG983038:WLG983040 WVC983038:WVC983040 JC10:JN10 SY10:TJ10 ACU10:ADF10 AMQ10:ANB10 AWM10:AWX10 BGI10:BGT10 BQE10:BQP10 CAA10:CAL10 CJW10:CKH10 CTS10:CUD10 DDO10:DDZ10 DNK10:DNV10 DXG10:DXR10 EHC10:EHN10 EQY10:ERJ10 FAU10:FBF10 FKQ10:FLB10 FUM10:FUX10 GEI10:GET10 GOE10:GOP10 GYA10:GYL10 HHW10:HIH10 HRS10:HSD10 IBO10:IBZ10 ILK10:ILV10 IVG10:IVR10 JFC10:JFN10 JOY10:JPJ10 JYU10:JZF10 KIQ10:KJB10 KSM10:KSX10 LCI10:LCT10 LME10:LMP10 LWA10:LWL10 MFW10:MGH10 MPS10:MQD10 MZO10:MZZ10 NJK10:NJV10 NTG10:NTR10 ODC10:ODN10 OMY10:ONJ10 OWU10:OXF10 PGQ10:PHB10 PQM10:PQX10 QAI10:QAT10 QKE10:QKP10 QUA10:QUL10 RDW10:REH10 RNS10:ROD10 RXO10:RXZ10 SHK10:SHV10 SRG10:SRR10 TBC10:TBN10 TKY10:TLJ10 TUU10:TVF10 UEQ10:UFB10 UOM10:UOX10 UYI10:UYT10 VIE10:VIP10 VSA10:VSL10 WBW10:WCH10 WLS10:WMD10 WVO10:WVZ10 JC65546:JN65546 SY65546:TJ65546 ACU65546:ADF65546 AMQ65546:ANB65546 AWM65546:AWX65546 BGI65546:BGT65546 BQE65546:BQP65546 CAA65546:CAL65546 CJW65546:CKH65546 CTS65546:CUD65546 DDO65546:DDZ65546 DNK65546:DNV65546 DXG65546:DXR65546 EHC65546:EHN65546 EQY65546:ERJ65546 FAU65546:FBF65546 FKQ65546:FLB65546 FUM65546:FUX65546 GEI65546:GET65546 GOE65546:GOP65546 GYA65546:GYL65546 HHW65546:HIH65546 HRS65546:HSD65546 IBO65546:IBZ65546 ILK65546:ILV65546 IVG65546:IVR65546 JFC65546:JFN65546 JOY65546:JPJ65546 JYU65546:JZF65546 KIQ65546:KJB65546 KSM65546:KSX65546 LCI65546:LCT65546 LME65546:LMP65546 LWA65546:LWL65546 MFW65546:MGH65546 MPS65546:MQD65546 MZO65546:MZZ65546 NJK65546:NJV65546 NTG65546:NTR65546 ODC65546:ODN65546 OMY65546:ONJ65546 OWU65546:OXF65546 PGQ65546:PHB65546 PQM65546:PQX65546 QAI65546:QAT65546 QKE65546:QKP65546 QUA65546:QUL65546 RDW65546:REH65546 RNS65546:ROD65546 RXO65546:RXZ65546 SHK65546:SHV65546 SRG65546:SRR65546 TBC65546:TBN65546 TKY65546:TLJ65546 TUU65546:TVF65546 UEQ65546:UFB65546 UOM65546:UOX65546 UYI65546:UYT65546 VIE65546:VIP65546 VSA65546:VSL65546 WBW65546:WCH65546 WLS65546:WMD65546 WVO65546:WVZ65546 JC131082:JN131082 SY131082:TJ131082 ACU131082:ADF131082 AMQ131082:ANB131082 AWM131082:AWX131082 BGI131082:BGT131082 BQE131082:BQP131082 CAA131082:CAL131082 CJW131082:CKH131082 CTS131082:CUD131082 DDO131082:DDZ131082 DNK131082:DNV131082 DXG131082:DXR131082 EHC131082:EHN131082 EQY131082:ERJ131082 FAU131082:FBF131082 FKQ131082:FLB131082 FUM131082:FUX131082 GEI131082:GET131082 GOE131082:GOP131082 GYA131082:GYL131082 HHW131082:HIH131082 HRS131082:HSD131082 IBO131082:IBZ131082 ILK131082:ILV131082 IVG131082:IVR131082 JFC131082:JFN131082 JOY131082:JPJ131082 JYU131082:JZF131082 KIQ131082:KJB131082 KSM131082:KSX131082 LCI131082:LCT131082 LME131082:LMP131082 LWA131082:LWL131082 MFW131082:MGH131082 MPS131082:MQD131082 MZO131082:MZZ131082 NJK131082:NJV131082 NTG131082:NTR131082 ODC131082:ODN131082 OMY131082:ONJ131082 OWU131082:OXF131082 PGQ131082:PHB131082 PQM131082:PQX131082 QAI131082:QAT131082 QKE131082:QKP131082 QUA131082:QUL131082 RDW131082:REH131082 RNS131082:ROD131082 RXO131082:RXZ131082 SHK131082:SHV131082 SRG131082:SRR131082 TBC131082:TBN131082 TKY131082:TLJ131082 TUU131082:TVF131082 UEQ131082:UFB131082 UOM131082:UOX131082 UYI131082:UYT131082 VIE131082:VIP131082 VSA131082:VSL131082 WBW131082:WCH131082 WLS131082:WMD131082 WVO131082:WVZ131082 JC196618:JN196618 SY196618:TJ196618 ACU196618:ADF196618 AMQ196618:ANB196618 AWM196618:AWX196618 BGI196618:BGT196618 BQE196618:BQP196618 CAA196618:CAL196618 CJW196618:CKH196618 CTS196618:CUD196618 DDO196618:DDZ196618 DNK196618:DNV196618 DXG196618:DXR196618 EHC196618:EHN196618 EQY196618:ERJ196618 FAU196618:FBF196618 FKQ196618:FLB196618 FUM196618:FUX196618 GEI196618:GET196618 GOE196618:GOP196618 GYA196618:GYL196618 HHW196618:HIH196618 HRS196618:HSD196618 IBO196618:IBZ196618 ILK196618:ILV196618 IVG196618:IVR196618 JFC196618:JFN196618 JOY196618:JPJ196618 JYU196618:JZF196618 KIQ196618:KJB196618 KSM196618:KSX196618 LCI196618:LCT196618 LME196618:LMP196618 LWA196618:LWL196618 MFW196618:MGH196618 MPS196618:MQD196618 MZO196618:MZZ196618 NJK196618:NJV196618 NTG196618:NTR196618 ODC196618:ODN196618 OMY196618:ONJ196618 OWU196618:OXF196618 PGQ196618:PHB196618 PQM196618:PQX196618 QAI196618:QAT196618 QKE196618:QKP196618 QUA196618:QUL196618 RDW196618:REH196618 RNS196618:ROD196618 RXO196618:RXZ196618 SHK196618:SHV196618 SRG196618:SRR196618 TBC196618:TBN196618 TKY196618:TLJ196618 TUU196618:TVF196618 UEQ196618:UFB196618 UOM196618:UOX196618 UYI196618:UYT196618 VIE196618:VIP196618 VSA196618:VSL196618 WBW196618:WCH196618 WLS196618:WMD196618 WVO196618:WVZ196618 JC262154:JN262154 SY262154:TJ262154 ACU262154:ADF262154 AMQ262154:ANB262154 AWM262154:AWX262154 BGI262154:BGT262154 BQE262154:BQP262154 CAA262154:CAL262154 CJW262154:CKH262154 CTS262154:CUD262154 DDO262154:DDZ262154 DNK262154:DNV262154 DXG262154:DXR262154 EHC262154:EHN262154 EQY262154:ERJ262154 FAU262154:FBF262154 FKQ262154:FLB262154 FUM262154:FUX262154 GEI262154:GET262154 GOE262154:GOP262154 GYA262154:GYL262154 HHW262154:HIH262154 HRS262154:HSD262154 IBO262154:IBZ262154 ILK262154:ILV262154 IVG262154:IVR262154 JFC262154:JFN262154 JOY262154:JPJ262154 JYU262154:JZF262154 KIQ262154:KJB262154 KSM262154:KSX262154 LCI262154:LCT262154 LME262154:LMP262154 LWA262154:LWL262154 MFW262154:MGH262154 MPS262154:MQD262154 MZO262154:MZZ262154 NJK262154:NJV262154 NTG262154:NTR262154 ODC262154:ODN262154 OMY262154:ONJ262154 OWU262154:OXF262154 PGQ262154:PHB262154 PQM262154:PQX262154 QAI262154:QAT262154 QKE262154:QKP262154 QUA262154:QUL262154 RDW262154:REH262154 RNS262154:ROD262154 RXO262154:RXZ262154 SHK262154:SHV262154 SRG262154:SRR262154 TBC262154:TBN262154 TKY262154:TLJ262154 TUU262154:TVF262154 UEQ262154:UFB262154 UOM262154:UOX262154 UYI262154:UYT262154 VIE262154:VIP262154 VSA262154:VSL262154 WBW262154:WCH262154 WLS262154:WMD262154 WVO262154:WVZ262154 JC327690:JN327690 SY327690:TJ327690 ACU327690:ADF327690 AMQ327690:ANB327690 AWM327690:AWX327690 BGI327690:BGT327690 BQE327690:BQP327690 CAA327690:CAL327690 CJW327690:CKH327690 CTS327690:CUD327690 DDO327690:DDZ327690 DNK327690:DNV327690 DXG327690:DXR327690 EHC327690:EHN327690 EQY327690:ERJ327690 FAU327690:FBF327690 FKQ327690:FLB327690 FUM327690:FUX327690 GEI327690:GET327690 GOE327690:GOP327690 GYA327690:GYL327690 HHW327690:HIH327690 HRS327690:HSD327690 IBO327690:IBZ327690 ILK327690:ILV327690 IVG327690:IVR327690 JFC327690:JFN327690 JOY327690:JPJ327690 JYU327690:JZF327690 KIQ327690:KJB327690 KSM327690:KSX327690 LCI327690:LCT327690 LME327690:LMP327690 LWA327690:LWL327690 MFW327690:MGH327690 MPS327690:MQD327690 MZO327690:MZZ327690 NJK327690:NJV327690 NTG327690:NTR327690 ODC327690:ODN327690 OMY327690:ONJ327690 OWU327690:OXF327690 PGQ327690:PHB327690 PQM327690:PQX327690 QAI327690:QAT327690 QKE327690:QKP327690 QUA327690:QUL327690 RDW327690:REH327690 RNS327690:ROD327690 RXO327690:RXZ327690 SHK327690:SHV327690 SRG327690:SRR327690 TBC327690:TBN327690 TKY327690:TLJ327690 TUU327690:TVF327690 UEQ327690:UFB327690 UOM327690:UOX327690 UYI327690:UYT327690 VIE327690:VIP327690 VSA327690:VSL327690 WBW327690:WCH327690 WLS327690:WMD327690 WVO327690:WVZ327690 JC393226:JN393226 SY393226:TJ393226 ACU393226:ADF393226 AMQ393226:ANB393226 AWM393226:AWX393226 BGI393226:BGT393226 BQE393226:BQP393226 CAA393226:CAL393226 CJW393226:CKH393226 CTS393226:CUD393226 DDO393226:DDZ393226 DNK393226:DNV393226 DXG393226:DXR393226 EHC393226:EHN393226 EQY393226:ERJ393226 FAU393226:FBF393226 FKQ393226:FLB393226 FUM393226:FUX393226 GEI393226:GET393226 GOE393226:GOP393226 GYA393226:GYL393226 HHW393226:HIH393226 HRS393226:HSD393226 IBO393226:IBZ393226 ILK393226:ILV393226 IVG393226:IVR393226 JFC393226:JFN393226 JOY393226:JPJ393226 JYU393226:JZF393226 KIQ393226:KJB393226 KSM393226:KSX393226 LCI393226:LCT393226 LME393226:LMP393226 LWA393226:LWL393226 MFW393226:MGH393226 MPS393226:MQD393226 MZO393226:MZZ393226 NJK393226:NJV393226 NTG393226:NTR393226 ODC393226:ODN393226 OMY393226:ONJ393226 OWU393226:OXF393226 PGQ393226:PHB393226 PQM393226:PQX393226 QAI393226:QAT393226 QKE393226:QKP393226 QUA393226:QUL393226 RDW393226:REH393226 RNS393226:ROD393226 RXO393226:RXZ393226 SHK393226:SHV393226 SRG393226:SRR393226 TBC393226:TBN393226 TKY393226:TLJ393226 TUU393226:TVF393226 UEQ393226:UFB393226 UOM393226:UOX393226 UYI393226:UYT393226 VIE393226:VIP393226 VSA393226:VSL393226 WBW393226:WCH393226 WLS393226:WMD393226 WVO393226:WVZ393226 JC458762:JN458762 SY458762:TJ458762 ACU458762:ADF458762 AMQ458762:ANB458762 AWM458762:AWX458762 BGI458762:BGT458762 BQE458762:BQP458762 CAA458762:CAL458762 CJW458762:CKH458762 CTS458762:CUD458762 DDO458762:DDZ458762 DNK458762:DNV458762 DXG458762:DXR458762 EHC458762:EHN458762 EQY458762:ERJ458762 FAU458762:FBF458762 FKQ458762:FLB458762 FUM458762:FUX458762 GEI458762:GET458762 GOE458762:GOP458762 GYA458762:GYL458762 HHW458762:HIH458762 HRS458762:HSD458762 IBO458762:IBZ458762 ILK458762:ILV458762 IVG458762:IVR458762 JFC458762:JFN458762 JOY458762:JPJ458762 JYU458762:JZF458762 KIQ458762:KJB458762 KSM458762:KSX458762 LCI458762:LCT458762 LME458762:LMP458762 LWA458762:LWL458762 MFW458762:MGH458762 MPS458762:MQD458762 MZO458762:MZZ458762 NJK458762:NJV458762 NTG458762:NTR458762 ODC458762:ODN458762 OMY458762:ONJ458762 OWU458762:OXF458762 PGQ458762:PHB458762 PQM458762:PQX458762 QAI458762:QAT458762 QKE458762:QKP458762 QUA458762:QUL458762 RDW458762:REH458762 RNS458762:ROD458762 RXO458762:RXZ458762 SHK458762:SHV458762 SRG458762:SRR458762 TBC458762:TBN458762 TKY458762:TLJ458762 TUU458762:TVF458762 UEQ458762:UFB458762 UOM458762:UOX458762 UYI458762:UYT458762 VIE458762:VIP458762 VSA458762:VSL458762 WBW458762:WCH458762 WLS458762:WMD458762 WVO458762:WVZ458762 JC524298:JN524298 SY524298:TJ524298 ACU524298:ADF524298 AMQ524298:ANB524298 AWM524298:AWX524298 BGI524298:BGT524298 BQE524298:BQP524298 CAA524298:CAL524298 CJW524298:CKH524298 CTS524298:CUD524298 DDO524298:DDZ524298 DNK524298:DNV524298 DXG524298:DXR524298 EHC524298:EHN524298 EQY524298:ERJ524298 FAU524298:FBF524298 FKQ524298:FLB524298 FUM524298:FUX524298 GEI524298:GET524298 GOE524298:GOP524298 GYA524298:GYL524298 HHW524298:HIH524298 HRS524298:HSD524298 IBO524298:IBZ524298 ILK524298:ILV524298 IVG524298:IVR524298 JFC524298:JFN524298 JOY524298:JPJ524298 JYU524298:JZF524298 KIQ524298:KJB524298 KSM524298:KSX524298 LCI524298:LCT524298 LME524298:LMP524298 LWA524298:LWL524298 MFW524298:MGH524298 MPS524298:MQD524298 MZO524298:MZZ524298 NJK524298:NJV524298 NTG524298:NTR524298 ODC524298:ODN524298 OMY524298:ONJ524298 OWU524298:OXF524298 PGQ524298:PHB524298 PQM524298:PQX524298 QAI524298:QAT524298 QKE524298:QKP524298 QUA524298:QUL524298 RDW524298:REH524298 RNS524298:ROD524298 RXO524298:RXZ524298 SHK524298:SHV524298 SRG524298:SRR524298 TBC524298:TBN524298 TKY524298:TLJ524298 TUU524298:TVF524298 UEQ524298:UFB524298 UOM524298:UOX524298 UYI524298:UYT524298 VIE524298:VIP524298 VSA524298:VSL524298 WBW524298:WCH524298 WLS524298:WMD524298 WVO524298:WVZ524298 JC589834:JN589834 SY589834:TJ589834 ACU589834:ADF589834 AMQ589834:ANB589834 AWM589834:AWX589834 BGI589834:BGT589834 BQE589834:BQP589834 CAA589834:CAL589834 CJW589834:CKH589834 CTS589834:CUD589834 DDO589834:DDZ589834 DNK589834:DNV589834 DXG589834:DXR589834 EHC589834:EHN589834 EQY589834:ERJ589834 FAU589834:FBF589834 FKQ589834:FLB589834 FUM589834:FUX589834 GEI589834:GET589834 GOE589834:GOP589834 GYA589834:GYL589834 HHW589834:HIH589834 HRS589834:HSD589834 IBO589834:IBZ589834 ILK589834:ILV589834 IVG589834:IVR589834 JFC589834:JFN589834 JOY589834:JPJ589834 JYU589834:JZF589834 KIQ589834:KJB589834 KSM589834:KSX589834 LCI589834:LCT589834 LME589834:LMP589834 LWA589834:LWL589834 MFW589834:MGH589834 MPS589834:MQD589834 MZO589834:MZZ589834 NJK589834:NJV589834 NTG589834:NTR589834 ODC589834:ODN589834 OMY589834:ONJ589834 OWU589834:OXF589834 PGQ589834:PHB589834 PQM589834:PQX589834 QAI589834:QAT589834 QKE589834:QKP589834 QUA589834:QUL589834 RDW589834:REH589834 RNS589834:ROD589834 RXO589834:RXZ589834 SHK589834:SHV589834 SRG589834:SRR589834 TBC589834:TBN589834 TKY589834:TLJ589834 TUU589834:TVF589834 UEQ589834:UFB589834 UOM589834:UOX589834 UYI589834:UYT589834 VIE589834:VIP589834 VSA589834:VSL589834 WBW589834:WCH589834 WLS589834:WMD589834 WVO589834:WVZ589834 JC655370:JN655370 SY655370:TJ655370 ACU655370:ADF655370 AMQ655370:ANB655370 AWM655370:AWX655370 BGI655370:BGT655370 BQE655370:BQP655370 CAA655370:CAL655370 CJW655370:CKH655370 CTS655370:CUD655370 DDO655370:DDZ655370 DNK655370:DNV655370 DXG655370:DXR655370 EHC655370:EHN655370 EQY655370:ERJ655370 FAU655370:FBF655370 FKQ655370:FLB655370 FUM655370:FUX655370 GEI655370:GET655370 GOE655370:GOP655370 GYA655370:GYL655370 HHW655370:HIH655370 HRS655370:HSD655370 IBO655370:IBZ655370 ILK655370:ILV655370 IVG655370:IVR655370 JFC655370:JFN655370 JOY655370:JPJ655370 JYU655370:JZF655370 KIQ655370:KJB655370 KSM655370:KSX655370 LCI655370:LCT655370 LME655370:LMP655370 LWA655370:LWL655370 MFW655370:MGH655370 MPS655370:MQD655370 MZO655370:MZZ655370 NJK655370:NJV655370 NTG655370:NTR655370 ODC655370:ODN655370 OMY655370:ONJ655370 OWU655370:OXF655370 PGQ655370:PHB655370 PQM655370:PQX655370 QAI655370:QAT655370 QKE655370:QKP655370 QUA655370:QUL655370 RDW655370:REH655370 RNS655370:ROD655370 RXO655370:RXZ655370 SHK655370:SHV655370 SRG655370:SRR655370 TBC655370:TBN655370 TKY655370:TLJ655370 TUU655370:TVF655370 UEQ655370:UFB655370 UOM655370:UOX655370 UYI655370:UYT655370 VIE655370:VIP655370 VSA655370:VSL655370 WBW655370:WCH655370 WLS655370:WMD655370 WVO655370:WVZ655370 JC720906:JN720906 SY720906:TJ720906 ACU720906:ADF720906 AMQ720906:ANB720906 AWM720906:AWX720906 BGI720906:BGT720906 BQE720906:BQP720906 CAA720906:CAL720906 CJW720906:CKH720906 CTS720906:CUD720906 DDO720906:DDZ720906 DNK720906:DNV720906 DXG720906:DXR720906 EHC720906:EHN720906 EQY720906:ERJ720906 FAU720906:FBF720906 FKQ720906:FLB720906 FUM720906:FUX720906 GEI720906:GET720906 GOE720906:GOP720906 GYA720906:GYL720906 HHW720906:HIH720906 HRS720906:HSD720906 IBO720906:IBZ720906 ILK720906:ILV720906 IVG720906:IVR720906 JFC720906:JFN720906 JOY720906:JPJ720906 JYU720906:JZF720906 KIQ720906:KJB720906 KSM720906:KSX720906 LCI720906:LCT720906 LME720906:LMP720906 LWA720906:LWL720906 MFW720906:MGH720906 MPS720906:MQD720906 MZO720906:MZZ720906 NJK720906:NJV720906 NTG720906:NTR720906 ODC720906:ODN720906 OMY720906:ONJ720906 OWU720906:OXF720906 PGQ720906:PHB720906 PQM720906:PQX720906 QAI720906:QAT720906 QKE720906:QKP720906 QUA720906:QUL720906 RDW720906:REH720906 RNS720906:ROD720906 RXO720906:RXZ720906 SHK720906:SHV720906 SRG720906:SRR720906 TBC720906:TBN720906 TKY720906:TLJ720906 TUU720906:TVF720906 UEQ720906:UFB720906 UOM720906:UOX720906 UYI720906:UYT720906 VIE720906:VIP720906 VSA720906:VSL720906 WBW720906:WCH720906 WLS720906:WMD720906 WVO720906:WVZ720906 JC786442:JN786442 SY786442:TJ786442 ACU786442:ADF786442 AMQ786442:ANB786442 AWM786442:AWX786442 BGI786442:BGT786442 BQE786442:BQP786442 CAA786442:CAL786442 CJW786442:CKH786442 CTS786442:CUD786442 DDO786442:DDZ786442 DNK786442:DNV786442 DXG786442:DXR786442 EHC786442:EHN786442 EQY786442:ERJ786442 FAU786442:FBF786442 FKQ786442:FLB786442 FUM786442:FUX786442 GEI786442:GET786442 GOE786442:GOP786442 GYA786442:GYL786442 HHW786442:HIH786442 HRS786442:HSD786442 IBO786442:IBZ786442 ILK786442:ILV786442 IVG786442:IVR786442 JFC786442:JFN786442 JOY786442:JPJ786442 JYU786442:JZF786442 KIQ786442:KJB786442 KSM786442:KSX786442 LCI786442:LCT786442 LME786442:LMP786442 LWA786442:LWL786442 MFW786442:MGH786442 MPS786442:MQD786442 MZO786442:MZZ786442 NJK786442:NJV786442 NTG786442:NTR786442 ODC786442:ODN786442 OMY786442:ONJ786442 OWU786442:OXF786442 PGQ786442:PHB786442 PQM786442:PQX786442 QAI786442:QAT786442 QKE786442:QKP786442 QUA786442:QUL786442 RDW786442:REH786442 RNS786442:ROD786442 RXO786442:RXZ786442 SHK786442:SHV786442 SRG786442:SRR786442 TBC786442:TBN786442 TKY786442:TLJ786442 TUU786442:TVF786442 UEQ786442:UFB786442 UOM786442:UOX786442 UYI786442:UYT786442 VIE786442:VIP786442 VSA786442:VSL786442 WBW786442:WCH786442 WLS786442:WMD786442 WVO786442:WVZ786442 JC851978:JN851978 SY851978:TJ851978 ACU851978:ADF851978 AMQ851978:ANB851978 AWM851978:AWX851978 BGI851978:BGT851978 BQE851978:BQP851978 CAA851978:CAL851978 CJW851978:CKH851978 CTS851978:CUD851978 DDO851978:DDZ851978 DNK851978:DNV851978 DXG851978:DXR851978 EHC851978:EHN851978 EQY851978:ERJ851978 FAU851978:FBF851978 FKQ851978:FLB851978 FUM851978:FUX851978 GEI851978:GET851978 GOE851978:GOP851978 GYA851978:GYL851978 HHW851978:HIH851978 HRS851978:HSD851978 IBO851978:IBZ851978 ILK851978:ILV851978 IVG851978:IVR851978 JFC851978:JFN851978 JOY851978:JPJ851978 JYU851978:JZF851978 KIQ851978:KJB851978 KSM851978:KSX851978 LCI851978:LCT851978 LME851978:LMP851978 LWA851978:LWL851978 MFW851978:MGH851978 MPS851978:MQD851978 MZO851978:MZZ851978 NJK851978:NJV851978 NTG851978:NTR851978 ODC851978:ODN851978 OMY851978:ONJ851978 OWU851978:OXF851978 PGQ851978:PHB851978 PQM851978:PQX851978 QAI851978:QAT851978 QKE851978:QKP851978 QUA851978:QUL851978 RDW851978:REH851978 RNS851978:ROD851978 RXO851978:RXZ851978 SHK851978:SHV851978 SRG851978:SRR851978 TBC851978:TBN851978 TKY851978:TLJ851978 TUU851978:TVF851978 UEQ851978:UFB851978 UOM851978:UOX851978 UYI851978:UYT851978 VIE851978:VIP851978 VSA851978:VSL851978 WBW851978:WCH851978 WLS851978:WMD851978 WVO851978:WVZ851978 JC917514:JN917514 SY917514:TJ917514 ACU917514:ADF917514 AMQ917514:ANB917514 AWM917514:AWX917514 BGI917514:BGT917514 BQE917514:BQP917514 CAA917514:CAL917514 CJW917514:CKH917514 CTS917514:CUD917514 DDO917514:DDZ917514 DNK917514:DNV917514 DXG917514:DXR917514 EHC917514:EHN917514 EQY917514:ERJ917514 FAU917514:FBF917514 FKQ917514:FLB917514 FUM917514:FUX917514 GEI917514:GET917514 GOE917514:GOP917514 GYA917514:GYL917514 HHW917514:HIH917514 HRS917514:HSD917514 IBO917514:IBZ917514 ILK917514:ILV917514 IVG917514:IVR917514 JFC917514:JFN917514 JOY917514:JPJ917514 JYU917514:JZF917514 KIQ917514:KJB917514 KSM917514:KSX917514 LCI917514:LCT917514 LME917514:LMP917514 LWA917514:LWL917514 MFW917514:MGH917514 MPS917514:MQD917514 MZO917514:MZZ917514 NJK917514:NJV917514 NTG917514:NTR917514 ODC917514:ODN917514 OMY917514:ONJ917514 OWU917514:OXF917514 PGQ917514:PHB917514 PQM917514:PQX917514 QAI917514:QAT917514 QKE917514:QKP917514 QUA917514:QUL917514 RDW917514:REH917514 RNS917514:ROD917514 RXO917514:RXZ917514 SHK917514:SHV917514 SRG917514:SRR917514 TBC917514:TBN917514 TKY917514:TLJ917514 TUU917514:TVF917514 UEQ917514:UFB917514 UOM917514:UOX917514 UYI917514:UYT917514 VIE917514:VIP917514 VSA917514:VSL917514 WBW917514:WCH917514 WLS917514:WMD917514 WVO917514:WVZ917514 JC983050:JN983050 SY983050:TJ983050 ACU983050:ADF983050 AMQ983050:ANB983050 AWM983050:AWX983050 BGI983050:BGT983050 BQE983050:BQP983050 CAA983050:CAL983050 CJW983050:CKH983050 CTS983050:CUD983050 DDO983050:DDZ983050 DNK983050:DNV983050 DXG983050:DXR983050 EHC983050:EHN983050 EQY983050:ERJ983050 FAU983050:FBF983050 FKQ983050:FLB983050 FUM983050:FUX983050 GEI983050:GET983050 GOE983050:GOP983050 GYA983050:GYL983050 HHW983050:HIH983050 HRS983050:HSD983050 IBO983050:IBZ983050 ILK983050:ILV983050 IVG983050:IVR983050 JFC983050:JFN983050 JOY983050:JPJ983050 JYU983050:JZF983050 KIQ983050:KJB983050 KSM983050:KSX983050 LCI983050:LCT983050 LME983050:LMP983050 LWA983050:LWL983050 MFW983050:MGH983050 MPS983050:MQD983050 MZO983050:MZZ983050 NJK983050:NJV983050 NTG983050:NTR983050 ODC983050:ODN983050 OMY983050:ONJ983050 OWU983050:OXF983050 PGQ983050:PHB983050 PQM983050:PQX983050 QAI983050:QAT983050 QKE983050:QKP983050 QUA983050:QUL983050 RDW983050:REH983050 RNS983050:ROD983050 RXO983050:RXZ983050 SHK983050:SHV983050 SRG983050:SRR983050 TBC983050:TBN983050 TKY983050:TLJ983050 TUU983050:TVF983050 UEQ983050:UFB983050 UOM983050:UOX983050 UYI983050:UYT983050 VIE983050:VIP983050 VSA983050:VSL983050 WBW983050:WCH983050 WLS983050:WMD983050 WVO983050:WVZ983050 IM61:IN62 SI61:SJ62 ACE61:ACF62 AMA61:AMB62 AVW61:AVX62 BFS61:BFT62 BPO61:BPP62 BZK61:BZL62 CJG61:CJH62 CTC61:CTD62 DCY61:DCZ62 DMU61:DMV62 DWQ61:DWR62 EGM61:EGN62 EQI61:EQJ62 FAE61:FAF62 FKA61:FKB62 FTW61:FTX62 GDS61:GDT62 GNO61:GNP62 GXK61:GXL62 HHG61:HHH62 HRC61:HRD62 IAY61:IAZ62 IKU61:IKV62 IUQ61:IUR62 JEM61:JEN62 JOI61:JOJ62 JYE61:JYF62 KIA61:KIB62 KRW61:KRX62 LBS61:LBT62 LLO61:LLP62 LVK61:LVL62 MFG61:MFH62 MPC61:MPD62 MYY61:MYZ62 NIU61:NIV62 NSQ61:NSR62 OCM61:OCN62 OMI61:OMJ62 OWE61:OWF62 PGA61:PGB62 PPW61:PPX62 PZS61:PZT62 QJO61:QJP62 QTK61:QTL62 RDG61:RDH62 RNC61:RND62 RWY61:RWZ62 SGU61:SGV62 SQQ61:SQR62 TAM61:TAN62 TKI61:TKJ62 TUE61:TUF62 UEA61:UEB62 UNW61:UNX62 UXS61:UXT62 VHO61:VHP62 VRK61:VRL62 WBG61:WBH62 WLC61:WLD62 WUY61:WUZ62 IM65597:IN65598 SI65597:SJ65598 ACE65597:ACF65598 AMA65597:AMB65598 AVW65597:AVX65598 BFS65597:BFT65598 BPO65597:BPP65598 BZK65597:BZL65598 CJG65597:CJH65598 CTC65597:CTD65598 DCY65597:DCZ65598 DMU65597:DMV65598 DWQ65597:DWR65598 EGM65597:EGN65598 EQI65597:EQJ65598 FAE65597:FAF65598 FKA65597:FKB65598 FTW65597:FTX65598 GDS65597:GDT65598 GNO65597:GNP65598 GXK65597:GXL65598 HHG65597:HHH65598 HRC65597:HRD65598 IAY65597:IAZ65598 IKU65597:IKV65598 IUQ65597:IUR65598 JEM65597:JEN65598 JOI65597:JOJ65598 JYE65597:JYF65598 KIA65597:KIB65598 KRW65597:KRX65598 LBS65597:LBT65598 LLO65597:LLP65598 LVK65597:LVL65598 MFG65597:MFH65598 MPC65597:MPD65598 MYY65597:MYZ65598 NIU65597:NIV65598 NSQ65597:NSR65598 OCM65597:OCN65598 OMI65597:OMJ65598 OWE65597:OWF65598 PGA65597:PGB65598 PPW65597:PPX65598 PZS65597:PZT65598 QJO65597:QJP65598 QTK65597:QTL65598 RDG65597:RDH65598 RNC65597:RND65598 RWY65597:RWZ65598 SGU65597:SGV65598 SQQ65597:SQR65598 TAM65597:TAN65598 TKI65597:TKJ65598 TUE65597:TUF65598 UEA65597:UEB65598 UNW65597:UNX65598 UXS65597:UXT65598 VHO65597:VHP65598 VRK65597:VRL65598 WBG65597:WBH65598 WLC65597:WLD65598 WUY65597:WUZ65598 IM131133:IN131134 SI131133:SJ131134 ACE131133:ACF131134 AMA131133:AMB131134 AVW131133:AVX131134 BFS131133:BFT131134 BPO131133:BPP131134 BZK131133:BZL131134 CJG131133:CJH131134 CTC131133:CTD131134 DCY131133:DCZ131134 DMU131133:DMV131134 DWQ131133:DWR131134 EGM131133:EGN131134 EQI131133:EQJ131134 FAE131133:FAF131134 FKA131133:FKB131134 FTW131133:FTX131134 GDS131133:GDT131134 GNO131133:GNP131134 GXK131133:GXL131134 HHG131133:HHH131134 HRC131133:HRD131134 IAY131133:IAZ131134 IKU131133:IKV131134 IUQ131133:IUR131134 JEM131133:JEN131134 JOI131133:JOJ131134 JYE131133:JYF131134 KIA131133:KIB131134 KRW131133:KRX131134 LBS131133:LBT131134 LLO131133:LLP131134 LVK131133:LVL131134 MFG131133:MFH131134 MPC131133:MPD131134 MYY131133:MYZ131134 NIU131133:NIV131134 NSQ131133:NSR131134 OCM131133:OCN131134 OMI131133:OMJ131134 OWE131133:OWF131134 PGA131133:PGB131134 PPW131133:PPX131134 PZS131133:PZT131134 QJO131133:QJP131134 QTK131133:QTL131134 RDG131133:RDH131134 RNC131133:RND131134 RWY131133:RWZ131134 SGU131133:SGV131134 SQQ131133:SQR131134 TAM131133:TAN131134 TKI131133:TKJ131134 TUE131133:TUF131134 UEA131133:UEB131134 UNW131133:UNX131134 UXS131133:UXT131134 VHO131133:VHP131134 VRK131133:VRL131134 WBG131133:WBH131134 WLC131133:WLD131134 WUY131133:WUZ131134 IM196669:IN196670 SI196669:SJ196670 ACE196669:ACF196670 AMA196669:AMB196670 AVW196669:AVX196670 BFS196669:BFT196670 BPO196669:BPP196670 BZK196669:BZL196670 CJG196669:CJH196670 CTC196669:CTD196670 DCY196669:DCZ196670 DMU196669:DMV196670 DWQ196669:DWR196670 EGM196669:EGN196670 EQI196669:EQJ196670 FAE196669:FAF196670 FKA196669:FKB196670 FTW196669:FTX196670 GDS196669:GDT196670 GNO196669:GNP196670 GXK196669:GXL196670 HHG196669:HHH196670 HRC196669:HRD196670 IAY196669:IAZ196670 IKU196669:IKV196670 IUQ196669:IUR196670 JEM196669:JEN196670 JOI196669:JOJ196670 JYE196669:JYF196670 KIA196669:KIB196670 KRW196669:KRX196670 LBS196669:LBT196670 LLO196669:LLP196670 LVK196669:LVL196670 MFG196669:MFH196670 MPC196669:MPD196670 MYY196669:MYZ196670 NIU196669:NIV196670 NSQ196669:NSR196670 OCM196669:OCN196670 OMI196669:OMJ196670 OWE196669:OWF196670 PGA196669:PGB196670 PPW196669:PPX196670 PZS196669:PZT196670 QJO196669:QJP196670 QTK196669:QTL196670 RDG196669:RDH196670 RNC196669:RND196670 RWY196669:RWZ196670 SGU196669:SGV196670 SQQ196669:SQR196670 TAM196669:TAN196670 TKI196669:TKJ196670 TUE196669:TUF196670 UEA196669:UEB196670 UNW196669:UNX196670 UXS196669:UXT196670 VHO196669:VHP196670 VRK196669:VRL196670 WBG196669:WBH196670 WLC196669:WLD196670 WUY196669:WUZ196670 IM262205:IN262206 SI262205:SJ262206 ACE262205:ACF262206 AMA262205:AMB262206 AVW262205:AVX262206 BFS262205:BFT262206 BPO262205:BPP262206 BZK262205:BZL262206 CJG262205:CJH262206 CTC262205:CTD262206 DCY262205:DCZ262206 DMU262205:DMV262206 DWQ262205:DWR262206 EGM262205:EGN262206 EQI262205:EQJ262206 FAE262205:FAF262206 FKA262205:FKB262206 FTW262205:FTX262206 GDS262205:GDT262206 GNO262205:GNP262206 GXK262205:GXL262206 HHG262205:HHH262206 HRC262205:HRD262206 IAY262205:IAZ262206 IKU262205:IKV262206 IUQ262205:IUR262206 JEM262205:JEN262206 JOI262205:JOJ262206 JYE262205:JYF262206 KIA262205:KIB262206 KRW262205:KRX262206 LBS262205:LBT262206 LLO262205:LLP262206 LVK262205:LVL262206 MFG262205:MFH262206 MPC262205:MPD262206 MYY262205:MYZ262206 NIU262205:NIV262206 NSQ262205:NSR262206 OCM262205:OCN262206 OMI262205:OMJ262206 OWE262205:OWF262206 PGA262205:PGB262206 PPW262205:PPX262206 PZS262205:PZT262206 QJO262205:QJP262206 QTK262205:QTL262206 RDG262205:RDH262206 RNC262205:RND262206 RWY262205:RWZ262206 SGU262205:SGV262206 SQQ262205:SQR262206 TAM262205:TAN262206 TKI262205:TKJ262206 TUE262205:TUF262206 UEA262205:UEB262206 UNW262205:UNX262206 UXS262205:UXT262206 VHO262205:VHP262206 VRK262205:VRL262206 WBG262205:WBH262206 WLC262205:WLD262206 WUY262205:WUZ262206 IM327741:IN327742 SI327741:SJ327742 ACE327741:ACF327742 AMA327741:AMB327742 AVW327741:AVX327742 BFS327741:BFT327742 BPO327741:BPP327742 BZK327741:BZL327742 CJG327741:CJH327742 CTC327741:CTD327742 DCY327741:DCZ327742 DMU327741:DMV327742 DWQ327741:DWR327742 EGM327741:EGN327742 EQI327741:EQJ327742 FAE327741:FAF327742 FKA327741:FKB327742 FTW327741:FTX327742 GDS327741:GDT327742 GNO327741:GNP327742 GXK327741:GXL327742 HHG327741:HHH327742 HRC327741:HRD327742 IAY327741:IAZ327742 IKU327741:IKV327742 IUQ327741:IUR327742 JEM327741:JEN327742 JOI327741:JOJ327742 JYE327741:JYF327742 KIA327741:KIB327742 KRW327741:KRX327742 LBS327741:LBT327742 LLO327741:LLP327742 LVK327741:LVL327742 MFG327741:MFH327742 MPC327741:MPD327742 MYY327741:MYZ327742 NIU327741:NIV327742 NSQ327741:NSR327742 OCM327741:OCN327742 OMI327741:OMJ327742 OWE327741:OWF327742 PGA327741:PGB327742 PPW327741:PPX327742 PZS327741:PZT327742 QJO327741:QJP327742 QTK327741:QTL327742 RDG327741:RDH327742 RNC327741:RND327742 RWY327741:RWZ327742 SGU327741:SGV327742 SQQ327741:SQR327742 TAM327741:TAN327742 TKI327741:TKJ327742 TUE327741:TUF327742 UEA327741:UEB327742 UNW327741:UNX327742 UXS327741:UXT327742 VHO327741:VHP327742 VRK327741:VRL327742 WBG327741:WBH327742 WLC327741:WLD327742 WUY327741:WUZ327742 IM393277:IN393278 SI393277:SJ393278 ACE393277:ACF393278 AMA393277:AMB393278 AVW393277:AVX393278 BFS393277:BFT393278 BPO393277:BPP393278 BZK393277:BZL393278 CJG393277:CJH393278 CTC393277:CTD393278 DCY393277:DCZ393278 DMU393277:DMV393278 DWQ393277:DWR393278 EGM393277:EGN393278 EQI393277:EQJ393278 FAE393277:FAF393278 FKA393277:FKB393278 FTW393277:FTX393278 GDS393277:GDT393278 GNO393277:GNP393278 GXK393277:GXL393278 HHG393277:HHH393278 HRC393277:HRD393278 IAY393277:IAZ393278 IKU393277:IKV393278 IUQ393277:IUR393278 JEM393277:JEN393278 JOI393277:JOJ393278 JYE393277:JYF393278 KIA393277:KIB393278 KRW393277:KRX393278 LBS393277:LBT393278 LLO393277:LLP393278 LVK393277:LVL393278 MFG393277:MFH393278 MPC393277:MPD393278 MYY393277:MYZ393278 NIU393277:NIV393278 NSQ393277:NSR393278 OCM393277:OCN393278 OMI393277:OMJ393278 OWE393277:OWF393278 PGA393277:PGB393278 PPW393277:PPX393278 PZS393277:PZT393278 QJO393277:QJP393278 QTK393277:QTL393278 RDG393277:RDH393278 RNC393277:RND393278 RWY393277:RWZ393278 SGU393277:SGV393278 SQQ393277:SQR393278 TAM393277:TAN393278 TKI393277:TKJ393278 TUE393277:TUF393278 UEA393277:UEB393278 UNW393277:UNX393278 UXS393277:UXT393278 VHO393277:VHP393278 VRK393277:VRL393278 WBG393277:WBH393278 WLC393277:WLD393278 WUY393277:WUZ393278 IM458813:IN458814 SI458813:SJ458814 ACE458813:ACF458814 AMA458813:AMB458814 AVW458813:AVX458814 BFS458813:BFT458814 BPO458813:BPP458814 BZK458813:BZL458814 CJG458813:CJH458814 CTC458813:CTD458814 DCY458813:DCZ458814 DMU458813:DMV458814 DWQ458813:DWR458814 EGM458813:EGN458814 EQI458813:EQJ458814 FAE458813:FAF458814 FKA458813:FKB458814 FTW458813:FTX458814 GDS458813:GDT458814 GNO458813:GNP458814 GXK458813:GXL458814 HHG458813:HHH458814 HRC458813:HRD458814 IAY458813:IAZ458814 IKU458813:IKV458814 IUQ458813:IUR458814 JEM458813:JEN458814 JOI458813:JOJ458814 JYE458813:JYF458814 KIA458813:KIB458814 KRW458813:KRX458814 LBS458813:LBT458814 LLO458813:LLP458814 LVK458813:LVL458814 MFG458813:MFH458814 MPC458813:MPD458814 MYY458813:MYZ458814 NIU458813:NIV458814 NSQ458813:NSR458814 OCM458813:OCN458814 OMI458813:OMJ458814 OWE458813:OWF458814 PGA458813:PGB458814 PPW458813:PPX458814 PZS458813:PZT458814 QJO458813:QJP458814 QTK458813:QTL458814 RDG458813:RDH458814 RNC458813:RND458814 RWY458813:RWZ458814 SGU458813:SGV458814 SQQ458813:SQR458814 TAM458813:TAN458814 TKI458813:TKJ458814 TUE458813:TUF458814 UEA458813:UEB458814 UNW458813:UNX458814 UXS458813:UXT458814 VHO458813:VHP458814 VRK458813:VRL458814 WBG458813:WBH458814 WLC458813:WLD458814 WUY458813:WUZ458814 IM524349:IN524350 SI524349:SJ524350 ACE524349:ACF524350 AMA524349:AMB524350 AVW524349:AVX524350 BFS524349:BFT524350 BPO524349:BPP524350 BZK524349:BZL524350 CJG524349:CJH524350 CTC524349:CTD524350 DCY524349:DCZ524350 DMU524349:DMV524350 DWQ524349:DWR524350 EGM524349:EGN524350 EQI524349:EQJ524350 FAE524349:FAF524350 FKA524349:FKB524350 FTW524349:FTX524350 GDS524349:GDT524350 GNO524349:GNP524350 GXK524349:GXL524350 HHG524349:HHH524350 HRC524349:HRD524350 IAY524349:IAZ524350 IKU524349:IKV524350 IUQ524349:IUR524350 JEM524349:JEN524350 JOI524349:JOJ524350 JYE524349:JYF524350 KIA524349:KIB524350 KRW524349:KRX524350 LBS524349:LBT524350 LLO524349:LLP524350 LVK524349:LVL524350 MFG524349:MFH524350 MPC524349:MPD524350 MYY524349:MYZ524350 NIU524349:NIV524350 NSQ524349:NSR524350 OCM524349:OCN524350 OMI524349:OMJ524350 OWE524349:OWF524350 PGA524349:PGB524350 PPW524349:PPX524350 PZS524349:PZT524350 QJO524349:QJP524350 QTK524349:QTL524350 RDG524349:RDH524350 RNC524349:RND524350 RWY524349:RWZ524350 SGU524349:SGV524350 SQQ524349:SQR524350 TAM524349:TAN524350 TKI524349:TKJ524350 TUE524349:TUF524350 UEA524349:UEB524350 UNW524349:UNX524350 UXS524349:UXT524350 VHO524349:VHP524350 VRK524349:VRL524350 WBG524349:WBH524350 WLC524349:WLD524350 WUY524349:WUZ524350 IM589885:IN589886 SI589885:SJ589886 ACE589885:ACF589886 AMA589885:AMB589886 AVW589885:AVX589886 BFS589885:BFT589886 BPO589885:BPP589886 BZK589885:BZL589886 CJG589885:CJH589886 CTC589885:CTD589886 DCY589885:DCZ589886 DMU589885:DMV589886 DWQ589885:DWR589886 EGM589885:EGN589886 EQI589885:EQJ589886 FAE589885:FAF589886 FKA589885:FKB589886 FTW589885:FTX589886 GDS589885:GDT589886 GNO589885:GNP589886 GXK589885:GXL589886 HHG589885:HHH589886 HRC589885:HRD589886 IAY589885:IAZ589886 IKU589885:IKV589886 IUQ589885:IUR589886 JEM589885:JEN589886 JOI589885:JOJ589886 JYE589885:JYF589886 KIA589885:KIB589886 KRW589885:KRX589886 LBS589885:LBT589886 LLO589885:LLP589886 LVK589885:LVL589886 MFG589885:MFH589886 MPC589885:MPD589886 MYY589885:MYZ589886 NIU589885:NIV589886 NSQ589885:NSR589886 OCM589885:OCN589886 OMI589885:OMJ589886 OWE589885:OWF589886 PGA589885:PGB589886 PPW589885:PPX589886 PZS589885:PZT589886 QJO589885:QJP589886 QTK589885:QTL589886 RDG589885:RDH589886 RNC589885:RND589886 RWY589885:RWZ589886 SGU589885:SGV589886 SQQ589885:SQR589886 TAM589885:TAN589886 TKI589885:TKJ589886 TUE589885:TUF589886 UEA589885:UEB589886 UNW589885:UNX589886 UXS589885:UXT589886 VHO589885:VHP589886 VRK589885:VRL589886 WBG589885:WBH589886 WLC589885:WLD589886 WUY589885:WUZ589886 IM655421:IN655422 SI655421:SJ655422 ACE655421:ACF655422 AMA655421:AMB655422 AVW655421:AVX655422 BFS655421:BFT655422 BPO655421:BPP655422 BZK655421:BZL655422 CJG655421:CJH655422 CTC655421:CTD655422 DCY655421:DCZ655422 DMU655421:DMV655422 DWQ655421:DWR655422 EGM655421:EGN655422 EQI655421:EQJ655422 FAE655421:FAF655422 FKA655421:FKB655422 FTW655421:FTX655422 GDS655421:GDT655422 GNO655421:GNP655422 GXK655421:GXL655422 HHG655421:HHH655422 HRC655421:HRD655422 IAY655421:IAZ655422 IKU655421:IKV655422 IUQ655421:IUR655422 JEM655421:JEN655422 JOI655421:JOJ655422 JYE655421:JYF655422 KIA655421:KIB655422 KRW655421:KRX655422 LBS655421:LBT655422 LLO655421:LLP655422 LVK655421:LVL655422 MFG655421:MFH655422 MPC655421:MPD655422 MYY655421:MYZ655422 NIU655421:NIV655422 NSQ655421:NSR655422 OCM655421:OCN655422 OMI655421:OMJ655422 OWE655421:OWF655422 PGA655421:PGB655422 PPW655421:PPX655422 PZS655421:PZT655422 QJO655421:QJP655422 QTK655421:QTL655422 RDG655421:RDH655422 RNC655421:RND655422 RWY655421:RWZ655422 SGU655421:SGV655422 SQQ655421:SQR655422 TAM655421:TAN655422 TKI655421:TKJ655422 TUE655421:TUF655422 UEA655421:UEB655422 UNW655421:UNX655422 UXS655421:UXT655422 VHO655421:VHP655422 VRK655421:VRL655422 WBG655421:WBH655422 WLC655421:WLD655422 WUY655421:WUZ655422 IM720957:IN720958 SI720957:SJ720958 ACE720957:ACF720958 AMA720957:AMB720958 AVW720957:AVX720958 BFS720957:BFT720958 BPO720957:BPP720958 BZK720957:BZL720958 CJG720957:CJH720958 CTC720957:CTD720958 DCY720957:DCZ720958 DMU720957:DMV720958 DWQ720957:DWR720958 EGM720957:EGN720958 EQI720957:EQJ720958 FAE720957:FAF720958 FKA720957:FKB720958 FTW720957:FTX720958 GDS720957:GDT720958 GNO720957:GNP720958 GXK720957:GXL720958 HHG720957:HHH720958 HRC720957:HRD720958 IAY720957:IAZ720958 IKU720957:IKV720958 IUQ720957:IUR720958 JEM720957:JEN720958 JOI720957:JOJ720958 JYE720957:JYF720958 KIA720957:KIB720958 KRW720957:KRX720958 LBS720957:LBT720958 LLO720957:LLP720958 LVK720957:LVL720958 MFG720957:MFH720958 MPC720957:MPD720958 MYY720957:MYZ720958 NIU720957:NIV720958 NSQ720957:NSR720958 OCM720957:OCN720958 OMI720957:OMJ720958 OWE720957:OWF720958 PGA720957:PGB720958 PPW720957:PPX720958 PZS720957:PZT720958 QJO720957:QJP720958 QTK720957:QTL720958 RDG720957:RDH720958 RNC720957:RND720958 RWY720957:RWZ720958 SGU720957:SGV720958 SQQ720957:SQR720958 TAM720957:TAN720958 TKI720957:TKJ720958 TUE720957:TUF720958 UEA720957:UEB720958 UNW720957:UNX720958 UXS720957:UXT720958 VHO720957:VHP720958 VRK720957:VRL720958 WBG720957:WBH720958 WLC720957:WLD720958 WUY720957:WUZ720958 IM786493:IN786494 SI786493:SJ786494 ACE786493:ACF786494 AMA786493:AMB786494 AVW786493:AVX786494 BFS786493:BFT786494 BPO786493:BPP786494 BZK786493:BZL786494 CJG786493:CJH786494 CTC786493:CTD786494 DCY786493:DCZ786494 DMU786493:DMV786494 DWQ786493:DWR786494 EGM786493:EGN786494 EQI786493:EQJ786494 FAE786493:FAF786494 FKA786493:FKB786494 FTW786493:FTX786494 GDS786493:GDT786494 GNO786493:GNP786494 GXK786493:GXL786494 HHG786493:HHH786494 HRC786493:HRD786494 IAY786493:IAZ786494 IKU786493:IKV786494 IUQ786493:IUR786494 JEM786493:JEN786494 JOI786493:JOJ786494 JYE786493:JYF786494 KIA786493:KIB786494 KRW786493:KRX786494 LBS786493:LBT786494 LLO786493:LLP786494 LVK786493:LVL786494 MFG786493:MFH786494 MPC786493:MPD786494 MYY786493:MYZ786494 NIU786493:NIV786494 NSQ786493:NSR786494 OCM786493:OCN786494 OMI786493:OMJ786494 OWE786493:OWF786494 PGA786493:PGB786494 PPW786493:PPX786494 PZS786493:PZT786494 QJO786493:QJP786494 QTK786493:QTL786494 RDG786493:RDH786494 RNC786493:RND786494 RWY786493:RWZ786494 SGU786493:SGV786494 SQQ786493:SQR786494 TAM786493:TAN786494 TKI786493:TKJ786494 TUE786493:TUF786494 UEA786493:UEB786494 UNW786493:UNX786494 UXS786493:UXT786494 VHO786493:VHP786494 VRK786493:VRL786494 WBG786493:WBH786494 WLC786493:WLD786494 WUY786493:WUZ786494 IM852029:IN852030 SI852029:SJ852030 ACE852029:ACF852030 AMA852029:AMB852030 AVW852029:AVX852030 BFS852029:BFT852030 BPO852029:BPP852030 BZK852029:BZL852030 CJG852029:CJH852030 CTC852029:CTD852030 DCY852029:DCZ852030 DMU852029:DMV852030 DWQ852029:DWR852030 EGM852029:EGN852030 EQI852029:EQJ852030 FAE852029:FAF852030 FKA852029:FKB852030 FTW852029:FTX852030 GDS852029:GDT852030 GNO852029:GNP852030 GXK852029:GXL852030 HHG852029:HHH852030 HRC852029:HRD852030 IAY852029:IAZ852030 IKU852029:IKV852030 IUQ852029:IUR852030 JEM852029:JEN852030 JOI852029:JOJ852030 JYE852029:JYF852030 KIA852029:KIB852030 KRW852029:KRX852030 LBS852029:LBT852030 LLO852029:LLP852030 LVK852029:LVL852030 MFG852029:MFH852030 MPC852029:MPD852030 MYY852029:MYZ852030 NIU852029:NIV852030 NSQ852029:NSR852030 OCM852029:OCN852030 OMI852029:OMJ852030 OWE852029:OWF852030 PGA852029:PGB852030 PPW852029:PPX852030 PZS852029:PZT852030 QJO852029:QJP852030 QTK852029:QTL852030 RDG852029:RDH852030 RNC852029:RND852030 RWY852029:RWZ852030 SGU852029:SGV852030 SQQ852029:SQR852030 TAM852029:TAN852030 TKI852029:TKJ852030 TUE852029:TUF852030 UEA852029:UEB852030 UNW852029:UNX852030 UXS852029:UXT852030 VHO852029:VHP852030 VRK852029:VRL852030 WBG852029:WBH852030 WLC852029:WLD852030 WUY852029:WUZ852030 IM917565:IN917566 SI917565:SJ917566 ACE917565:ACF917566 AMA917565:AMB917566 AVW917565:AVX917566 BFS917565:BFT917566 BPO917565:BPP917566 BZK917565:BZL917566 CJG917565:CJH917566 CTC917565:CTD917566 DCY917565:DCZ917566 DMU917565:DMV917566 DWQ917565:DWR917566 EGM917565:EGN917566 EQI917565:EQJ917566 FAE917565:FAF917566 FKA917565:FKB917566 FTW917565:FTX917566 GDS917565:GDT917566 GNO917565:GNP917566 GXK917565:GXL917566 HHG917565:HHH917566 HRC917565:HRD917566 IAY917565:IAZ917566 IKU917565:IKV917566 IUQ917565:IUR917566 JEM917565:JEN917566 JOI917565:JOJ917566 JYE917565:JYF917566 KIA917565:KIB917566 KRW917565:KRX917566 LBS917565:LBT917566 LLO917565:LLP917566 LVK917565:LVL917566 MFG917565:MFH917566 MPC917565:MPD917566 MYY917565:MYZ917566 NIU917565:NIV917566 NSQ917565:NSR917566 OCM917565:OCN917566 OMI917565:OMJ917566 OWE917565:OWF917566 PGA917565:PGB917566 PPW917565:PPX917566 PZS917565:PZT917566 QJO917565:QJP917566 QTK917565:QTL917566 RDG917565:RDH917566 RNC917565:RND917566 RWY917565:RWZ917566 SGU917565:SGV917566 SQQ917565:SQR917566 TAM917565:TAN917566 TKI917565:TKJ917566 TUE917565:TUF917566 UEA917565:UEB917566 UNW917565:UNX917566 UXS917565:UXT917566 VHO917565:VHP917566 VRK917565:VRL917566 WBG917565:WBH917566 WLC917565:WLD917566 WUY917565:WUZ917566 IM983101:IN983102 SI983101:SJ983102 ACE983101:ACF983102 AMA983101:AMB983102 AVW983101:AVX983102 BFS983101:BFT983102 BPO983101:BPP983102 BZK983101:BZL983102 CJG983101:CJH983102 CTC983101:CTD983102 DCY983101:DCZ983102 DMU983101:DMV983102 DWQ983101:DWR983102 EGM983101:EGN983102 EQI983101:EQJ983102 FAE983101:FAF983102 FKA983101:FKB983102 FTW983101:FTX983102 GDS983101:GDT983102 GNO983101:GNP983102 GXK983101:GXL983102 HHG983101:HHH983102 HRC983101:HRD983102 IAY983101:IAZ983102 IKU983101:IKV983102 IUQ983101:IUR983102 JEM983101:JEN983102 JOI983101:JOJ983102 JYE983101:JYF983102 KIA983101:KIB983102 KRW983101:KRX983102 LBS983101:LBT983102 LLO983101:LLP983102 LVK983101:LVL983102 MFG983101:MFH983102 MPC983101:MPD983102 MYY983101:MYZ983102 NIU983101:NIV983102 NSQ983101:NSR983102 OCM983101:OCN983102 OMI983101:OMJ983102 OWE983101:OWF983102 PGA983101:PGB983102 PPW983101:PPX983102 PZS983101:PZT983102 QJO983101:QJP983102 QTK983101:QTL983102 RDG983101:RDH983102 RNC983101:RND983102 RWY983101:RWZ983102 SGU983101:SGV983102 SQQ983101:SQR983102 TAM983101:TAN983102 TKI983101:TKJ983102 TUE983101:TUF983102 UEA983101:UEB983102 UNW983101:UNX983102 UXS983101:UXT983102 VHO983101:VHP983102 VRK983101:VRL983102 WBG983101:WBH983102 WLC983101:WLD983102 WUY983101:WUZ983102 IO65517:IO65529 SK65517:SK65529 ACG65517:ACG65529 AMC65517:AMC65529 AVY65517:AVY65529 BFU65517:BFU65529 BPQ65517:BPQ65529 BZM65517:BZM65529 CJI65517:CJI65529 CTE65517:CTE65529 DDA65517:DDA65529 DMW65517:DMW65529 DWS65517:DWS65529 EGO65517:EGO65529 EQK65517:EQK65529 FAG65517:FAG65529 FKC65517:FKC65529 FTY65517:FTY65529 GDU65517:GDU65529 GNQ65517:GNQ65529 GXM65517:GXM65529 HHI65517:HHI65529 HRE65517:HRE65529 IBA65517:IBA65529 IKW65517:IKW65529 IUS65517:IUS65529 JEO65517:JEO65529 JOK65517:JOK65529 JYG65517:JYG65529 KIC65517:KIC65529 KRY65517:KRY65529 LBU65517:LBU65529 LLQ65517:LLQ65529 LVM65517:LVM65529 MFI65517:MFI65529 MPE65517:MPE65529 MZA65517:MZA65529 NIW65517:NIW65529 NSS65517:NSS65529 OCO65517:OCO65529 OMK65517:OMK65529 OWG65517:OWG65529 PGC65517:PGC65529 PPY65517:PPY65529 PZU65517:PZU65529 QJQ65517:QJQ65529 QTM65517:QTM65529 RDI65517:RDI65529 RNE65517:RNE65529 RXA65517:RXA65529 SGW65517:SGW65529 SQS65517:SQS65529 TAO65517:TAO65529 TKK65517:TKK65529 TUG65517:TUG65529 UEC65517:UEC65529 UNY65517:UNY65529 UXU65517:UXU65529 VHQ65517:VHQ65529 VRM65517:VRM65529 WBI65517:WBI65529 WLE65517:WLE65529 WVA65517:WVA65529 IO131053:IO131065 SK131053:SK131065 ACG131053:ACG131065 AMC131053:AMC131065 AVY131053:AVY131065 BFU131053:BFU131065 BPQ131053:BPQ131065 BZM131053:BZM131065 CJI131053:CJI131065 CTE131053:CTE131065 DDA131053:DDA131065 DMW131053:DMW131065 DWS131053:DWS131065 EGO131053:EGO131065 EQK131053:EQK131065 FAG131053:FAG131065 FKC131053:FKC131065 FTY131053:FTY131065 GDU131053:GDU131065 GNQ131053:GNQ131065 GXM131053:GXM131065 HHI131053:HHI131065 HRE131053:HRE131065 IBA131053:IBA131065 IKW131053:IKW131065 IUS131053:IUS131065 JEO131053:JEO131065 JOK131053:JOK131065 JYG131053:JYG131065 KIC131053:KIC131065 KRY131053:KRY131065 LBU131053:LBU131065 LLQ131053:LLQ131065 LVM131053:LVM131065 MFI131053:MFI131065 MPE131053:MPE131065 MZA131053:MZA131065 NIW131053:NIW131065 NSS131053:NSS131065 OCO131053:OCO131065 OMK131053:OMK131065 OWG131053:OWG131065 PGC131053:PGC131065 PPY131053:PPY131065 PZU131053:PZU131065 QJQ131053:QJQ131065 QTM131053:QTM131065 RDI131053:RDI131065 RNE131053:RNE131065 RXA131053:RXA131065 SGW131053:SGW131065 SQS131053:SQS131065 TAO131053:TAO131065 TKK131053:TKK131065 TUG131053:TUG131065 UEC131053:UEC131065 UNY131053:UNY131065 UXU131053:UXU131065 VHQ131053:VHQ131065 VRM131053:VRM131065 WBI131053:WBI131065 WLE131053:WLE131065 WVA131053:WVA131065 IO196589:IO196601 SK196589:SK196601 ACG196589:ACG196601 AMC196589:AMC196601 AVY196589:AVY196601 BFU196589:BFU196601 BPQ196589:BPQ196601 BZM196589:BZM196601 CJI196589:CJI196601 CTE196589:CTE196601 DDA196589:DDA196601 DMW196589:DMW196601 DWS196589:DWS196601 EGO196589:EGO196601 EQK196589:EQK196601 FAG196589:FAG196601 FKC196589:FKC196601 FTY196589:FTY196601 GDU196589:GDU196601 GNQ196589:GNQ196601 GXM196589:GXM196601 HHI196589:HHI196601 HRE196589:HRE196601 IBA196589:IBA196601 IKW196589:IKW196601 IUS196589:IUS196601 JEO196589:JEO196601 JOK196589:JOK196601 JYG196589:JYG196601 KIC196589:KIC196601 KRY196589:KRY196601 LBU196589:LBU196601 LLQ196589:LLQ196601 LVM196589:LVM196601 MFI196589:MFI196601 MPE196589:MPE196601 MZA196589:MZA196601 NIW196589:NIW196601 NSS196589:NSS196601 OCO196589:OCO196601 OMK196589:OMK196601 OWG196589:OWG196601 PGC196589:PGC196601 PPY196589:PPY196601 PZU196589:PZU196601 QJQ196589:QJQ196601 QTM196589:QTM196601 RDI196589:RDI196601 RNE196589:RNE196601 RXA196589:RXA196601 SGW196589:SGW196601 SQS196589:SQS196601 TAO196589:TAO196601 TKK196589:TKK196601 TUG196589:TUG196601 UEC196589:UEC196601 UNY196589:UNY196601 UXU196589:UXU196601 VHQ196589:VHQ196601 VRM196589:VRM196601 WBI196589:WBI196601 WLE196589:WLE196601 WVA196589:WVA196601 IO262125:IO262137 SK262125:SK262137 ACG262125:ACG262137 AMC262125:AMC262137 AVY262125:AVY262137 BFU262125:BFU262137 BPQ262125:BPQ262137 BZM262125:BZM262137 CJI262125:CJI262137 CTE262125:CTE262137 DDA262125:DDA262137 DMW262125:DMW262137 DWS262125:DWS262137 EGO262125:EGO262137 EQK262125:EQK262137 FAG262125:FAG262137 FKC262125:FKC262137 FTY262125:FTY262137 GDU262125:GDU262137 GNQ262125:GNQ262137 GXM262125:GXM262137 HHI262125:HHI262137 HRE262125:HRE262137 IBA262125:IBA262137 IKW262125:IKW262137 IUS262125:IUS262137 JEO262125:JEO262137 JOK262125:JOK262137 JYG262125:JYG262137 KIC262125:KIC262137 KRY262125:KRY262137 LBU262125:LBU262137 LLQ262125:LLQ262137 LVM262125:LVM262137 MFI262125:MFI262137 MPE262125:MPE262137 MZA262125:MZA262137 NIW262125:NIW262137 NSS262125:NSS262137 OCO262125:OCO262137 OMK262125:OMK262137 OWG262125:OWG262137 PGC262125:PGC262137 PPY262125:PPY262137 PZU262125:PZU262137 QJQ262125:QJQ262137 QTM262125:QTM262137 RDI262125:RDI262137 RNE262125:RNE262137 RXA262125:RXA262137 SGW262125:SGW262137 SQS262125:SQS262137 TAO262125:TAO262137 TKK262125:TKK262137 TUG262125:TUG262137 UEC262125:UEC262137 UNY262125:UNY262137 UXU262125:UXU262137 VHQ262125:VHQ262137 VRM262125:VRM262137 WBI262125:WBI262137 WLE262125:WLE262137 WVA262125:WVA262137 IO327661:IO327673 SK327661:SK327673 ACG327661:ACG327673 AMC327661:AMC327673 AVY327661:AVY327673 BFU327661:BFU327673 BPQ327661:BPQ327673 BZM327661:BZM327673 CJI327661:CJI327673 CTE327661:CTE327673 DDA327661:DDA327673 DMW327661:DMW327673 DWS327661:DWS327673 EGO327661:EGO327673 EQK327661:EQK327673 FAG327661:FAG327673 FKC327661:FKC327673 FTY327661:FTY327673 GDU327661:GDU327673 GNQ327661:GNQ327673 GXM327661:GXM327673 HHI327661:HHI327673 HRE327661:HRE327673 IBA327661:IBA327673 IKW327661:IKW327673 IUS327661:IUS327673 JEO327661:JEO327673 JOK327661:JOK327673 JYG327661:JYG327673 KIC327661:KIC327673 KRY327661:KRY327673 LBU327661:LBU327673 LLQ327661:LLQ327673 LVM327661:LVM327673 MFI327661:MFI327673 MPE327661:MPE327673 MZA327661:MZA327673 NIW327661:NIW327673 NSS327661:NSS327673 OCO327661:OCO327673 OMK327661:OMK327673 OWG327661:OWG327673 PGC327661:PGC327673 PPY327661:PPY327673 PZU327661:PZU327673 QJQ327661:QJQ327673 QTM327661:QTM327673 RDI327661:RDI327673 RNE327661:RNE327673 RXA327661:RXA327673 SGW327661:SGW327673 SQS327661:SQS327673 TAO327661:TAO327673 TKK327661:TKK327673 TUG327661:TUG327673 UEC327661:UEC327673 UNY327661:UNY327673 UXU327661:UXU327673 VHQ327661:VHQ327673 VRM327661:VRM327673 WBI327661:WBI327673 WLE327661:WLE327673 WVA327661:WVA327673 IO393197:IO393209 SK393197:SK393209 ACG393197:ACG393209 AMC393197:AMC393209 AVY393197:AVY393209 BFU393197:BFU393209 BPQ393197:BPQ393209 BZM393197:BZM393209 CJI393197:CJI393209 CTE393197:CTE393209 DDA393197:DDA393209 DMW393197:DMW393209 DWS393197:DWS393209 EGO393197:EGO393209 EQK393197:EQK393209 FAG393197:FAG393209 FKC393197:FKC393209 FTY393197:FTY393209 GDU393197:GDU393209 GNQ393197:GNQ393209 GXM393197:GXM393209 HHI393197:HHI393209 HRE393197:HRE393209 IBA393197:IBA393209 IKW393197:IKW393209 IUS393197:IUS393209 JEO393197:JEO393209 JOK393197:JOK393209 JYG393197:JYG393209 KIC393197:KIC393209 KRY393197:KRY393209 LBU393197:LBU393209 LLQ393197:LLQ393209 LVM393197:LVM393209 MFI393197:MFI393209 MPE393197:MPE393209 MZA393197:MZA393209 NIW393197:NIW393209 NSS393197:NSS393209 OCO393197:OCO393209 OMK393197:OMK393209 OWG393197:OWG393209 PGC393197:PGC393209 PPY393197:PPY393209 PZU393197:PZU393209 QJQ393197:QJQ393209 QTM393197:QTM393209 RDI393197:RDI393209 RNE393197:RNE393209 RXA393197:RXA393209 SGW393197:SGW393209 SQS393197:SQS393209 TAO393197:TAO393209 TKK393197:TKK393209 TUG393197:TUG393209 UEC393197:UEC393209 UNY393197:UNY393209 UXU393197:UXU393209 VHQ393197:VHQ393209 VRM393197:VRM393209 WBI393197:WBI393209 WLE393197:WLE393209 WVA393197:WVA393209 IO458733:IO458745 SK458733:SK458745 ACG458733:ACG458745 AMC458733:AMC458745 AVY458733:AVY458745 BFU458733:BFU458745 BPQ458733:BPQ458745 BZM458733:BZM458745 CJI458733:CJI458745 CTE458733:CTE458745 DDA458733:DDA458745 DMW458733:DMW458745 DWS458733:DWS458745 EGO458733:EGO458745 EQK458733:EQK458745 FAG458733:FAG458745 FKC458733:FKC458745 FTY458733:FTY458745 GDU458733:GDU458745 GNQ458733:GNQ458745 GXM458733:GXM458745 HHI458733:HHI458745 HRE458733:HRE458745 IBA458733:IBA458745 IKW458733:IKW458745 IUS458733:IUS458745 JEO458733:JEO458745 JOK458733:JOK458745 JYG458733:JYG458745 KIC458733:KIC458745 KRY458733:KRY458745 LBU458733:LBU458745 LLQ458733:LLQ458745 LVM458733:LVM458745 MFI458733:MFI458745 MPE458733:MPE458745 MZA458733:MZA458745 NIW458733:NIW458745 NSS458733:NSS458745 OCO458733:OCO458745 OMK458733:OMK458745 OWG458733:OWG458745 PGC458733:PGC458745 PPY458733:PPY458745 PZU458733:PZU458745 QJQ458733:QJQ458745 QTM458733:QTM458745 RDI458733:RDI458745 RNE458733:RNE458745 RXA458733:RXA458745 SGW458733:SGW458745 SQS458733:SQS458745 TAO458733:TAO458745 TKK458733:TKK458745 TUG458733:TUG458745 UEC458733:UEC458745 UNY458733:UNY458745 UXU458733:UXU458745 VHQ458733:VHQ458745 VRM458733:VRM458745 WBI458733:WBI458745 WLE458733:WLE458745 WVA458733:WVA458745 IO524269:IO524281 SK524269:SK524281 ACG524269:ACG524281 AMC524269:AMC524281 AVY524269:AVY524281 BFU524269:BFU524281 BPQ524269:BPQ524281 BZM524269:BZM524281 CJI524269:CJI524281 CTE524269:CTE524281 DDA524269:DDA524281 DMW524269:DMW524281 DWS524269:DWS524281 EGO524269:EGO524281 EQK524269:EQK524281 FAG524269:FAG524281 FKC524269:FKC524281 FTY524269:FTY524281 GDU524269:GDU524281 GNQ524269:GNQ524281 GXM524269:GXM524281 HHI524269:HHI524281 HRE524269:HRE524281 IBA524269:IBA524281 IKW524269:IKW524281 IUS524269:IUS524281 JEO524269:JEO524281 JOK524269:JOK524281 JYG524269:JYG524281 KIC524269:KIC524281 KRY524269:KRY524281 LBU524269:LBU524281 LLQ524269:LLQ524281 LVM524269:LVM524281 MFI524269:MFI524281 MPE524269:MPE524281 MZA524269:MZA524281 NIW524269:NIW524281 NSS524269:NSS524281 OCO524269:OCO524281 OMK524269:OMK524281 OWG524269:OWG524281 PGC524269:PGC524281 PPY524269:PPY524281 PZU524269:PZU524281 QJQ524269:QJQ524281 QTM524269:QTM524281 RDI524269:RDI524281 RNE524269:RNE524281 RXA524269:RXA524281 SGW524269:SGW524281 SQS524269:SQS524281 TAO524269:TAO524281 TKK524269:TKK524281 TUG524269:TUG524281 UEC524269:UEC524281 UNY524269:UNY524281 UXU524269:UXU524281 VHQ524269:VHQ524281 VRM524269:VRM524281 WBI524269:WBI524281 WLE524269:WLE524281 WVA524269:WVA524281 IO589805:IO589817 SK589805:SK589817 ACG589805:ACG589817 AMC589805:AMC589817 AVY589805:AVY589817 BFU589805:BFU589817 BPQ589805:BPQ589817 BZM589805:BZM589817 CJI589805:CJI589817 CTE589805:CTE589817 DDA589805:DDA589817 DMW589805:DMW589817 DWS589805:DWS589817 EGO589805:EGO589817 EQK589805:EQK589817 FAG589805:FAG589817 FKC589805:FKC589817 FTY589805:FTY589817 GDU589805:GDU589817 GNQ589805:GNQ589817 GXM589805:GXM589817 HHI589805:HHI589817 HRE589805:HRE589817 IBA589805:IBA589817 IKW589805:IKW589817 IUS589805:IUS589817 JEO589805:JEO589817 JOK589805:JOK589817 JYG589805:JYG589817 KIC589805:KIC589817 KRY589805:KRY589817 LBU589805:LBU589817 LLQ589805:LLQ589817 LVM589805:LVM589817 MFI589805:MFI589817 MPE589805:MPE589817 MZA589805:MZA589817 NIW589805:NIW589817 NSS589805:NSS589817 OCO589805:OCO589817 OMK589805:OMK589817 OWG589805:OWG589817 PGC589805:PGC589817 PPY589805:PPY589817 PZU589805:PZU589817 QJQ589805:QJQ589817 QTM589805:QTM589817 RDI589805:RDI589817 RNE589805:RNE589817 RXA589805:RXA589817 SGW589805:SGW589817 SQS589805:SQS589817 TAO589805:TAO589817 TKK589805:TKK589817 TUG589805:TUG589817 UEC589805:UEC589817 UNY589805:UNY589817 UXU589805:UXU589817 VHQ589805:VHQ589817 VRM589805:VRM589817 WBI589805:WBI589817 WLE589805:WLE589817 WVA589805:WVA589817 IO655341:IO655353 SK655341:SK655353 ACG655341:ACG655353 AMC655341:AMC655353 AVY655341:AVY655353 BFU655341:BFU655353 BPQ655341:BPQ655353 BZM655341:BZM655353 CJI655341:CJI655353 CTE655341:CTE655353 DDA655341:DDA655353 DMW655341:DMW655353 DWS655341:DWS655353 EGO655341:EGO655353 EQK655341:EQK655353 FAG655341:FAG655353 FKC655341:FKC655353 FTY655341:FTY655353 GDU655341:GDU655353 GNQ655341:GNQ655353 GXM655341:GXM655353 HHI655341:HHI655353 HRE655341:HRE655353 IBA655341:IBA655353 IKW655341:IKW655353 IUS655341:IUS655353 JEO655341:JEO655353 JOK655341:JOK655353 JYG655341:JYG655353 KIC655341:KIC655353 KRY655341:KRY655353 LBU655341:LBU655353 LLQ655341:LLQ655353 LVM655341:LVM655353 MFI655341:MFI655353 MPE655341:MPE655353 MZA655341:MZA655353 NIW655341:NIW655353 NSS655341:NSS655353 OCO655341:OCO655353 OMK655341:OMK655353 OWG655341:OWG655353 PGC655341:PGC655353 PPY655341:PPY655353 PZU655341:PZU655353 QJQ655341:QJQ655353 QTM655341:QTM655353 RDI655341:RDI655353 RNE655341:RNE655353 RXA655341:RXA655353 SGW655341:SGW655353 SQS655341:SQS655353 TAO655341:TAO655353 TKK655341:TKK655353 TUG655341:TUG655353 UEC655341:UEC655353 UNY655341:UNY655353 UXU655341:UXU655353 VHQ655341:VHQ655353 VRM655341:VRM655353 WBI655341:WBI655353 WLE655341:WLE655353 WVA655341:WVA655353 IO720877:IO720889 SK720877:SK720889 ACG720877:ACG720889 AMC720877:AMC720889 AVY720877:AVY720889 BFU720877:BFU720889 BPQ720877:BPQ720889 BZM720877:BZM720889 CJI720877:CJI720889 CTE720877:CTE720889 DDA720877:DDA720889 DMW720877:DMW720889 DWS720877:DWS720889 EGO720877:EGO720889 EQK720877:EQK720889 FAG720877:FAG720889 FKC720877:FKC720889 FTY720877:FTY720889 GDU720877:GDU720889 GNQ720877:GNQ720889 GXM720877:GXM720889 HHI720877:HHI720889 HRE720877:HRE720889 IBA720877:IBA720889 IKW720877:IKW720889 IUS720877:IUS720889 JEO720877:JEO720889 JOK720877:JOK720889 JYG720877:JYG720889 KIC720877:KIC720889 KRY720877:KRY720889 LBU720877:LBU720889 LLQ720877:LLQ720889 LVM720877:LVM720889 MFI720877:MFI720889 MPE720877:MPE720889 MZA720877:MZA720889 NIW720877:NIW720889 NSS720877:NSS720889 OCO720877:OCO720889 OMK720877:OMK720889 OWG720877:OWG720889 PGC720877:PGC720889 PPY720877:PPY720889 PZU720877:PZU720889 QJQ720877:QJQ720889 QTM720877:QTM720889 RDI720877:RDI720889 RNE720877:RNE720889 RXA720877:RXA720889 SGW720877:SGW720889 SQS720877:SQS720889 TAO720877:TAO720889 TKK720877:TKK720889 TUG720877:TUG720889 UEC720877:UEC720889 UNY720877:UNY720889 UXU720877:UXU720889 VHQ720877:VHQ720889 VRM720877:VRM720889 WBI720877:WBI720889 WLE720877:WLE720889 WVA720877:WVA720889 IO786413:IO786425 SK786413:SK786425 ACG786413:ACG786425 AMC786413:AMC786425 AVY786413:AVY786425 BFU786413:BFU786425 BPQ786413:BPQ786425 BZM786413:BZM786425 CJI786413:CJI786425 CTE786413:CTE786425 DDA786413:DDA786425 DMW786413:DMW786425 DWS786413:DWS786425 EGO786413:EGO786425 EQK786413:EQK786425 FAG786413:FAG786425 FKC786413:FKC786425 FTY786413:FTY786425 GDU786413:GDU786425 GNQ786413:GNQ786425 GXM786413:GXM786425 HHI786413:HHI786425 HRE786413:HRE786425 IBA786413:IBA786425 IKW786413:IKW786425 IUS786413:IUS786425 JEO786413:JEO786425 JOK786413:JOK786425 JYG786413:JYG786425 KIC786413:KIC786425 KRY786413:KRY786425 LBU786413:LBU786425 LLQ786413:LLQ786425 LVM786413:LVM786425 MFI786413:MFI786425 MPE786413:MPE786425 MZA786413:MZA786425 NIW786413:NIW786425 NSS786413:NSS786425 OCO786413:OCO786425 OMK786413:OMK786425 OWG786413:OWG786425 PGC786413:PGC786425 PPY786413:PPY786425 PZU786413:PZU786425 QJQ786413:QJQ786425 QTM786413:QTM786425 RDI786413:RDI786425 RNE786413:RNE786425 RXA786413:RXA786425 SGW786413:SGW786425 SQS786413:SQS786425 TAO786413:TAO786425 TKK786413:TKK786425 TUG786413:TUG786425 UEC786413:UEC786425 UNY786413:UNY786425 UXU786413:UXU786425 VHQ786413:VHQ786425 VRM786413:VRM786425 WBI786413:WBI786425 WLE786413:WLE786425 WVA786413:WVA786425 IO851949:IO851961 SK851949:SK851961 ACG851949:ACG851961 AMC851949:AMC851961 AVY851949:AVY851961 BFU851949:BFU851961 BPQ851949:BPQ851961 BZM851949:BZM851961 CJI851949:CJI851961 CTE851949:CTE851961 DDA851949:DDA851961 DMW851949:DMW851961 DWS851949:DWS851961 EGO851949:EGO851961 EQK851949:EQK851961 FAG851949:FAG851961 FKC851949:FKC851961 FTY851949:FTY851961 GDU851949:GDU851961 GNQ851949:GNQ851961 GXM851949:GXM851961 HHI851949:HHI851961 HRE851949:HRE851961 IBA851949:IBA851961 IKW851949:IKW851961 IUS851949:IUS851961 JEO851949:JEO851961 JOK851949:JOK851961 JYG851949:JYG851961 KIC851949:KIC851961 KRY851949:KRY851961 LBU851949:LBU851961 LLQ851949:LLQ851961 LVM851949:LVM851961 MFI851949:MFI851961 MPE851949:MPE851961 MZA851949:MZA851961 NIW851949:NIW851961 NSS851949:NSS851961 OCO851949:OCO851961 OMK851949:OMK851961 OWG851949:OWG851961 PGC851949:PGC851961 PPY851949:PPY851961 PZU851949:PZU851961 QJQ851949:QJQ851961 QTM851949:QTM851961 RDI851949:RDI851961 RNE851949:RNE851961 RXA851949:RXA851961 SGW851949:SGW851961 SQS851949:SQS851961 TAO851949:TAO851961 TKK851949:TKK851961 TUG851949:TUG851961 UEC851949:UEC851961 UNY851949:UNY851961 UXU851949:UXU851961 VHQ851949:VHQ851961 VRM851949:VRM851961 WBI851949:WBI851961 WLE851949:WLE851961 WVA851949:WVA851961 IO917485:IO917497 SK917485:SK917497 ACG917485:ACG917497 AMC917485:AMC917497 AVY917485:AVY917497 BFU917485:BFU917497 BPQ917485:BPQ917497 BZM917485:BZM917497 CJI917485:CJI917497 CTE917485:CTE917497 DDA917485:DDA917497 DMW917485:DMW917497 DWS917485:DWS917497 EGO917485:EGO917497 EQK917485:EQK917497 FAG917485:FAG917497 FKC917485:FKC917497 FTY917485:FTY917497 GDU917485:GDU917497 GNQ917485:GNQ917497 GXM917485:GXM917497 HHI917485:HHI917497 HRE917485:HRE917497 IBA917485:IBA917497 IKW917485:IKW917497 IUS917485:IUS917497 JEO917485:JEO917497 JOK917485:JOK917497 JYG917485:JYG917497 KIC917485:KIC917497 KRY917485:KRY917497 LBU917485:LBU917497 LLQ917485:LLQ917497 LVM917485:LVM917497 MFI917485:MFI917497 MPE917485:MPE917497 MZA917485:MZA917497 NIW917485:NIW917497 NSS917485:NSS917497 OCO917485:OCO917497 OMK917485:OMK917497 OWG917485:OWG917497 PGC917485:PGC917497 PPY917485:PPY917497 PZU917485:PZU917497 QJQ917485:QJQ917497 QTM917485:QTM917497 RDI917485:RDI917497 RNE917485:RNE917497 RXA917485:RXA917497 SGW917485:SGW917497 SQS917485:SQS917497 TAO917485:TAO917497 TKK917485:TKK917497 TUG917485:TUG917497 UEC917485:UEC917497 UNY917485:UNY917497 UXU917485:UXU917497 VHQ917485:VHQ917497 VRM917485:VRM917497 WBI917485:WBI917497 WLE917485:WLE917497 WVA917485:WVA917497 IO983021:IO983033 SK983021:SK983033 ACG983021:ACG983033 AMC983021:AMC983033 AVY983021:AVY983033 BFU983021:BFU983033 BPQ983021:BPQ983033 BZM983021:BZM983033 CJI983021:CJI983033 CTE983021:CTE983033 DDA983021:DDA983033 DMW983021:DMW983033 DWS983021:DWS983033 EGO983021:EGO983033 EQK983021:EQK983033 FAG983021:FAG983033 FKC983021:FKC983033 FTY983021:FTY983033 GDU983021:GDU983033 GNQ983021:GNQ983033 GXM983021:GXM983033 HHI983021:HHI983033 HRE983021:HRE983033 IBA983021:IBA983033 IKW983021:IKW983033 IUS983021:IUS983033 JEO983021:JEO983033 JOK983021:JOK983033 JYG983021:JYG983033 KIC983021:KIC983033 KRY983021:KRY983033 LBU983021:LBU983033 LLQ983021:LLQ983033 LVM983021:LVM983033 MFI983021:MFI983033 MPE983021:MPE983033 MZA983021:MZA983033 NIW983021:NIW983033 NSS983021:NSS983033 OCO983021:OCO983033 OMK983021:OMK983033 OWG983021:OWG983033 PGC983021:PGC983033 PPY983021:PPY983033 PZU983021:PZU983033 QJQ983021:QJQ983033 QTM983021:QTM983033 RDI983021:RDI983033 RNE983021:RNE983033 RXA983021:RXA983033 SGW983021:SGW983033 SQS983021:SQS983033 TAO983021:TAO983033 TKK983021:TKK983033 TUG983021:TUG983033 UEC983021:UEC983033 UNY983021:UNY983033 UXU983021:UXU983033 VHQ983021:VHQ983033 VRM983021:VRM983033 WBI983021:WBI983033 WLE983021:WLE983033 WVA983021:WVA983033 IO7:JB60 SK7:SX60 ACG7:ACT60 AMC7:AMP60 AVY7:AWL60 BFU7:BGH60 BPQ7:BQD60 BZM7:BZZ60 CJI7:CJV60 CTE7:CTR60 DDA7:DDN60 DMW7:DNJ60 DWS7:DXF60 EGO7:EHB60 EQK7:EQX60 FAG7:FAT60 FKC7:FKP60 FTY7:FUL60 GDU7:GEH60 GNQ7:GOD60 GXM7:GXZ60 HHI7:HHV60 HRE7:HRR60 IBA7:IBN60 IKW7:ILJ60 IUS7:IVF60 JEO7:JFB60 JOK7:JOX60 JYG7:JYT60 KIC7:KIP60 KRY7:KSL60 LBU7:LCH60 LLQ7:LMD60 LVM7:LVZ60 MFI7:MFV60 MPE7:MPR60 MZA7:MZN60 NIW7:NJJ60 NSS7:NTF60 OCO7:ODB60 OMK7:OMX60 OWG7:OWT60 PGC7:PGP60 PPY7:PQL60 PZU7:QAH60 QJQ7:QKD60 QTM7:QTZ60 RDI7:RDV60 RNE7:RNR60 RXA7:RXN60 SGW7:SHJ60 SQS7:SRF60 TAO7:TBB60 TKK7:TKX60 TUG7:TUT60 UEC7:UEP60 UNY7:UOL60 UXU7:UYH60 VHQ7:VID60 VRM7:VRZ60 WBI7:WBV60 WLE7:WLR60 WVA7:WVN60 IO65543:JB65596 SK65543:SX65596 ACG65543:ACT65596 AMC65543:AMP65596 AVY65543:AWL65596 BFU65543:BGH65596 BPQ65543:BQD65596 BZM65543:BZZ65596 CJI65543:CJV65596 CTE65543:CTR65596 DDA65543:DDN65596 DMW65543:DNJ65596 DWS65543:DXF65596 EGO65543:EHB65596 EQK65543:EQX65596 FAG65543:FAT65596 FKC65543:FKP65596 FTY65543:FUL65596 GDU65543:GEH65596 GNQ65543:GOD65596 GXM65543:GXZ65596 HHI65543:HHV65596 HRE65543:HRR65596 IBA65543:IBN65596 IKW65543:ILJ65596 IUS65543:IVF65596 JEO65543:JFB65596 JOK65543:JOX65596 JYG65543:JYT65596 KIC65543:KIP65596 KRY65543:KSL65596 LBU65543:LCH65596 LLQ65543:LMD65596 LVM65543:LVZ65596 MFI65543:MFV65596 MPE65543:MPR65596 MZA65543:MZN65596 NIW65543:NJJ65596 NSS65543:NTF65596 OCO65543:ODB65596 OMK65543:OMX65596 OWG65543:OWT65596 PGC65543:PGP65596 PPY65543:PQL65596 PZU65543:QAH65596 QJQ65543:QKD65596 QTM65543:QTZ65596 RDI65543:RDV65596 RNE65543:RNR65596 RXA65543:RXN65596 SGW65543:SHJ65596 SQS65543:SRF65596 TAO65543:TBB65596 TKK65543:TKX65596 TUG65543:TUT65596 UEC65543:UEP65596 UNY65543:UOL65596 UXU65543:UYH65596 VHQ65543:VID65596 VRM65543:VRZ65596 WBI65543:WBV65596 WLE65543:WLR65596 WVA65543:WVN65596 IO131079:JB131132 SK131079:SX131132 ACG131079:ACT131132 AMC131079:AMP131132 AVY131079:AWL131132 BFU131079:BGH131132 BPQ131079:BQD131132 BZM131079:BZZ131132 CJI131079:CJV131132 CTE131079:CTR131132 DDA131079:DDN131132 DMW131079:DNJ131132 DWS131079:DXF131132 EGO131079:EHB131132 EQK131079:EQX131132 FAG131079:FAT131132 FKC131079:FKP131132 FTY131079:FUL131132 GDU131079:GEH131132 GNQ131079:GOD131132 GXM131079:GXZ131132 HHI131079:HHV131132 HRE131079:HRR131132 IBA131079:IBN131132 IKW131079:ILJ131132 IUS131079:IVF131132 JEO131079:JFB131132 JOK131079:JOX131132 JYG131079:JYT131132 KIC131079:KIP131132 KRY131079:KSL131132 LBU131079:LCH131132 LLQ131079:LMD131132 LVM131079:LVZ131132 MFI131079:MFV131132 MPE131079:MPR131132 MZA131079:MZN131132 NIW131079:NJJ131132 NSS131079:NTF131132 OCO131079:ODB131132 OMK131079:OMX131132 OWG131079:OWT131132 PGC131079:PGP131132 PPY131079:PQL131132 PZU131079:QAH131132 QJQ131079:QKD131132 QTM131079:QTZ131132 RDI131079:RDV131132 RNE131079:RNR131132 RXA131079:RXN131132 SGW131079:SHJ131132 SQS131079:SRF131132 TAO131079:TBB131132 TKK131079:TKX131132 TUG131079:TUT131132 UEC131079:UEP131132 UNY131079:UOL131132 UXU131079:UYH131132 VHQ131079:VID131132 VRM131079:VRZ131132 WBI131079:WBV131132 WLE131079:WLR131132 WVA131079:WVN131132 IO196615:JB196668 SK196615:SX196668 ACG196615:ACT196668 AMC196615:AMP196668 AVY196615:AWL196668 BFU196615:BGH196668 BPQ196615:BQD196668 BZM196615:BZZ196668 CJI196615:CJV196668 CTE196615:CTR196668 DDA196615:DDN196668 DMW196615:DNJ196668 DWS196615:DXF196668 EGO196615:EHB196668 EQK196615:EQX196668 FAG196615:FAT196668 FKC196615:FKP196668 FTY196615:FUL196668 GDU196615:GEH196668 GNQ196615:GOD196668 GXM196615:GXZ196668 HHI196615:HHV196668 HRE196615:HRR196668 IBA196615:IBN196668 IKW196615:ILJ196668 IUS196615:IVF196668 JEO196615:JFB196668 JOK196615:JOX196668 JYG196615:JYT196668 KIC196615:KIP196668 KRY196615:KSL196668 LBU196615:LCH196668 LLQ196615:LMD196668 LVM196615:LVZ196668 MFI196615:MFV196668 MPE196615:MPR196668 MZA196615:MZN196668 NIW196615:NJJ196668 NSS196615:NTF196668 OCO196615:ODB196668 OMK196615:OMX196668 OWG196615:OWT196668 PGC196615:PGP196668 PPY196615:PQL196668 PZU196615:QAH196668 QJQ196615:QKD196668 QTM196615:QTZ196668 RDI196615:RDV196668 RNE196615:RNR196668 RXA196615:RXN196668 SGW196615:SHJ196668 SQS196615:SRF196668 TAO196615:TBB196668 TKK196615:TKX196668 TUG196615:TUT196668 UEC196615:UEP196668 UNY196615:UOL196668 UXU196615:UYH196668 VHQ196615:VID196668 VRM196615:VRZ196668 WBI196615:WBV196668 WLE196615:WLR196668 WVA196615:WVN196668 IO262151:JB262204 SK262151:SX262204 ACG262151:ACT262204 AMC262151:AMP262204 AVY262151:AWL262204 BFU262151:BGH262204 BPQ262151:BQD262204 BZM262151:BZZ262204 CJI262151:CJV262204 CTE262151:CTR262204 DDA262151:DDN262204 DMW262151:DNJ262204 DWS262151:DXF262204 EGO262151:EHB262204 EQK262151:EQX262204 FAG262151:FAT262204 FKC262151:FKP262204 FTY262151:FUL262204 GDU262151:GEH262204 GNQ262151:GOD262204 GXM262151:GXZ262204 HHI262151:HHV262204 HRE262151:HRR262204 IBA262151:IBN262204 IKW262151:ILJ262204 IUS262151:IVF262204 JEO262151:JFB262204 JOK262151:JOX262204 JYG262151:JYT262204 KIC262151:KIP262204 KRY262151:KSL262204 LBU262151:LCH262204 LLQ262151:LMD262204 LVM262151:LVZ262204 MFI262151:MFV262204 MPE262151:MPR262204 MZA262151:MZN262204 NIW262151:NJJ262204 NSS262151:NTF262204 OCO262151:ODB262204 OMK262151:OMX262204 OWG262151:OWT262204 PGC262151:PGP262204 PPY262151:PQL262204 PZU262151:QAH262204 QJQ262151:QKD262204 QTM262151:QTZ262204 RDI262151:RDV262204 RNE262151:RNR262204 RXA262151:RXN262204 SGW262151:SHJ262204 SQS262151:SRF262204 TAO262151:TBB262204 TKK262151:TKX262204 TUG262151:TUT262204 UEC262151:UEP262204 UNY262151:UOL262204 UXU262151:UYH262204 VHQ262151:VID262204 VRM262151:VRZ262204 WBI262151:WBV262204 WLE262151:WLR262204 WVA262151:WVN262204 IO327687:JB327740 SK327687:SX327740 ACG327687:ACT327740 AMC327687:AMP327740 AVY327687:AWL327740 BFU327687:BGH327740 BPQ327687:BQD327740 BZM327687:BZZ327740 CJI327687:CJV327740 CTE327687:CTR327740 DDA327687:DDN327740 DMW327687:DNJ327740 DWS327687:DXF327740 EGO327687:EHB327740 EQK327687:EQX327740 FAG327687:FAT327740 FKC327687:FKP327740 FTY327687:FUL327740 GDU327687:GEH327740 GNQ327687:GOD327740 GXM327687:GXZ327740 HHI327687:HHV327740 HRE327687:HRR327740 IBA327687:IBN327740 IKW327687:ILJ327740 IUS327687:IVF327740 JEO327687:JFB327740 JOK327687:JOX327740 JYG327687:JYT327740 KIC327687:KIP327740 KRY327687:KSL327740 LBU327687:LCH327740 LLQ327687:LMD327740 LVM327687:LVZ327740 MFI327687:MFV327740 MPE327687:MPR327740 MZA327687:MZN327740 NIW327687:NJJ327740 NSS327687:NTF327740 OCO327687:ODB327740 OMK327687:OMX327740 OWG327687:OWT327740 PGC327687:PGP327740 PPY327687:PQL327740 PZU327687:QAH327740 QJQ327687:QKD327740 QTM327687:QTZ327740 RDI327687:RDV327740 RNE327687:RNR327740 RXA327687:RXN327740 SGW327687:SHJ327740 SQS327687:SRF327740 TAO327687:TBB327740 TKK327687:TKX327740 TUG327687:TUT327740 UEC327687:UEP327740 UNY327687:UOL327740 UXU327687:UYH327740 VHQ327687:VID327740 VRM327687:VRZ327740 WBI327687:WBV327740 WLE327687:WLR327740 WVA327687:WVN327740 IO393223:JB393276 SK393223:SX393276 ACG393223:ACT393276 AMC393223:AMP393276 AVY393223:AWL393276 BFU393223:BGH393276 BPQ393223:BQD393276 BZM393223:BZZ393276 CJI393223:CJV393276 CTE393223:CTR393276 DDA393223:DDN393276 DMW393223:DNJ393276 DWS393223:DXF393276 EGO393223:EHB393276 EQK393223:EQX393276 FAG393223:FAT393276 FKC393223:FKP393276 FTY393223:FUL393276 GDU393223:GEH393276 GNQ393223:GOD393276 GXM393223:GXZ393276 HHI393223:HHV393276 HRE393223:HRR393276 IBA393223:IBN393276 IKW393223:ILJ393276 IUS393223:IVF393276 JEO393223:JFB393276 JOK393223:JOX393276 JYG393223:JYT393276 KIC393223:KIP393276 KRY393223:KSL393276 LBU393223:LCH393276 LLQ393223:LMD393276 LVM393223:LVZ393276 MFI393223:MFV393276 MPE393223:MPR393276 MZA393223:MZN393276 NIW393223:NJJ393276 NSS393223:NTF393276 OCO393223:ODB393276 OMK393223:OMX393276 OWG393223:OWT393276 PGC393223:PGP393276 PPY393223:PQL393276 PZU393223:QAH393276 QJQ393223:QKD393276 QTM393223:QTZ393276 RDI393223:RDV393276 RNE393223:RNR393276 RXA393223:RXN393276 SGW393223:SHJ393276 SQS393223:SRF393276 TAO393223:TBB393276 TKK393223:TKX393276 TUG393223:TUT393276 UEC393223:UEP393276 UNY393223:UOL393276 UXU393223:UYH393276 VHQ393223:VID393276 VRM393223:VRZ393276 WBI393223:WBV393276 WLE393223:WLR393276 WVA393223:WVN393276 IO458759:JB458812 SK458759:SX458812 ACG458759:ACT458812 AMC458759:AMP458812 AVY458759:AWL458812 BFU458759:BGH458812 BPQ458759:BQD458812 BZM458759:BZZ458812 CJI458759:CJV458812 CTE458759:CTR458812 DDA458759:DDN458812 DMW458759:DNJ458812 DWS458759:DXF458812 EGO458759:EHB458812 EQK458759:EQX458812 FAG458759:FAT458812 FKC458759:FKP458812 FTY458759:FUL458812 GDU458759:GEH458812 GNQ458759:GOD458812 GXM458759:GXZ458812 HHI458759:HHV458812 HRE458759:HRR458812 IBA458759:IBN458812 IKW458759:ILJ458812 IUS458759:IVF458812 JEO458759:JFB458812 JOK458759:JOX458812 JYG458759:JYT458812 KIC458759:KIP458812 KRY458759:KSL458812 LBU458759:LCH458812 LLQ458759:LMD458812 LVM458759:LVZ458812 MFI458759:MFV458812 MPE458759:MPR458812 MZA458759:MZN458812 NIW458759:NJJ458812 NSS458759:NTF458812 OCO458759:ODB458812 OMK458759:OMX458812 OWG458759:OWT458812 PGC458759:PGP458812 PPY458759:PQL458812 PZU458759:QAH458812 QJQ458759:QKD458812 QTM458759:QTZ458812 RDI458759:RDV458812 RNE458759:RNR458812 RXA458759:RXN458812 SGW458759:SHJ458812 SQS458759:SRF458812 TAO458759:TBB458812 TKK458759:TKX458812 TUG458759:TUT458812 UEC458759:UEP458812 UNY458759:UOL458812 UXU458759:UYH458812 VHQ458759:VID458812 VRM458759:VRZ458812 WBI458759:WBV458812 WLE458759:WLR458812 WVA458759:WVN458812 IO524295:JB524348 SK524295:SX524348 ACG524295:ACT524348 AMC524295:AMP524348 AVY524295:AWL524348 BFU524295:BGH524348 BPQ524295:BQD524348 BZM524295:BZZ524348 CJI524295:CJV524348 CTE524295:CTR524348 DDA524295:DDN524348 DMW524295:DNJ524348 DWS524295:DXF524348 EGO524295:EHB524348 EQK524295:EQX524348 FAG524295:FAT524348 FKC524295:FKP524348 FTY524295:FUL524348 GDU524295:GEH524348 GNQ524295:GOD524348 GXM524295:GXZ524348 HHI524295:HHV524348 HRE524295:HRR524348 IBA524295:IBN524348 IKW524295:ILJ524348 IUS524295:IVF524348 JEO524295:JFB524348 JOK524295:JOX524348 JYG524295:JYT524348 KIC524295:KIP524348 KRY524295:KSL524348 LBU524295:LCH524348 LLQ524295:LMD524348 LVM524295:LVZ524348 MFI524295:MFV524348 MPE524295:MPR524348 MZA524295:MZN524348 NIW524295:NJJ524348 NSS524295:NTF524348 OCO524295:ODB524348 OMK524295:OMX524348 OWG524295:OWT524348 PGC524295:PGP524348 PPY524295:PQL524348 PZU524295:QAH524348 QJQ524295:QKD524348 QTM524295:QTZ524348 RDI524295:RDV524348 RNE524295:RNR524348 RXA524295:RXN524348 SGW524295:SHJ524348 SQS524295:SRF524348 TAO524295:TBB524348 TKK524295:TKX524348 TUG524295:TUT524348 UEC524295:UEP524348 UNY524295:UOL524348 UXU524295:UYH524348 VHQ524295:VID524348 VRM524295:VRZ524348 WBI524295:WBV524348 WLE524295:WLR524348 WVA524295:WVN524348 IO589831:JB589884 SK589831:SX589884 ACG589831:ACT589884 AMC589831:AMP589884 AVY589831:AWL589884 BFU589831:BGH589884 BPQ589831:BQD589884 BZM589831:BZZ589884 CJI589831:CJV589884 CTE589831:CTR589884 DDA589831:DDN589884 DMW589831:DNJ589884 DWS589831:DXF589884 EGO589831:EHB589884 EQK589831:EQX589884 FAG589831:FAT589884 FKC589831:FKP589884 FTY589831:FUL589884 GDU589831:GEH589884 GNQ589831:GOD589884 GXM589831:GXZ589884 HHI589831:HHV589884 HRE589831:HRR589884 IBA589831:IBN589884 IKW589831:ILJ589884 IUS589831:IVF589884 JEO589831:JFB589884 JOK589831:JOX589884 JYG589831:JYT589884 KIC589831:KIP589884 KRY589831:KSL589884 LBU589831:LCH589884 LLQ589831:LMD589884 LVM589831:LVZ589884 MFI589831:MFV589884 MPE589831:MPR589884 MZA589831:MZN589884 NIW589831:NJJ589884 NSS589831:NTF589884 OCO589831:ODB589884 OMK589831:OMX589884 OWG589831:OWT589884 PGC589831:PGP589884 PPY589831:PQL589884 PZU589831:QAH589884 QJQ589831:QKD589884 QTM589831:QTZ589884 RDI589831:RDV589884 RNE589831:RNR589884 RXA589831:RXN589884 SGW589831:SHJ589884 SQS589831:SRF589884 TAO589831:TBB589884 TKK589831:TKX589884 TUG589831:TUT589884 UEC589831:UEP589884 UNY589831:UOL589884 UXU589831:UYH589884 VHQ589831:VID589884 VRM589831:VRZ589884 WBI589831:WBV589884 WLE589831:WLR589884 WVA589831:WVN589884 IO655367:JB655420 SK655367:SX655420 ACG655367:ACT655420 AMC655367:AMP655420 AVY655367:AWL655420 BFU655367:BGH655420 BPQ655367:BQD655420 BZM655367:BZZ655420 CJI655367:CJV655420 CTE655367:CTR655420 DDA655367:DDN655420 DMW655367:DNJ655420 DWS655367:DXF655420 EGO655367:EHB655420 EQK655367:EQX655420 FAG655367:FAT655420 FKC655367:FKP655420 FTY655367:FUL655420 GDU655367:GEH655420 GNQ655367:GOD655420 GXM655367:GXZ655420 HHI655367:HHV655420 HRE655367:HRR655420 IBA655367:IBN655420 IKW655367:ILJ655420 IUS655367:IVF655420 JEO655367:JFB655420 JOK655367:JOX655420 JYG655367:JYT655420 KIC655367:KIP655420 KRY655367:KSL655420 LBU655367:LCH655420 LLQ655367:LMD655420 LVM655367:LVZ655420 MFI655367:MFV655420 MPE655367:MPR655420 MZA655367:MZN655420 NIW655367:NJJ655420 NSS655367:NTF655420 OCO655367:ODB655420 OMK655367:OMX655420 OWG655367:OWT655420 PGC655367:PGP655420 PPY655367:PQL655420 PZU655367:QAH655420 QJQ655367:QKD655420 QTM655367:QTZ655420 RDI655367:RDV655420 RNE655367:RNR655420 RXA655367:RXN655420 SGW655367:SHJ655420 SQS655367:SRF655420 TAO655367:TBB655420 TKK655367:TKX655420 TUG655367:TUT655420 UEC655367:UEP655420 UNY655367:UOL655420 UXU655367:UYH655420 VHQ655367:VID655420 VRM655367:VRZ655420 WBI655367:WBV655420 WLE655367:WLR655420 WVA655367:WVN655420 IO720903:JB720956 SK720903:SX720956 ACG720903:ACT720956 AMC720903:AMP720956 AVY720903:AWL720956 BFU720903:BGH720956 BPQ720903:BQD720956 BZM720903:BZZ720956 CJI720903:CJV720956 CTE720903:CTR720956 DDA720903:DDN720956 DMW720903:DNJ720956 DWS720903:DXF720956 EGO720903:EHB720956 EQK720903:EQX720956 FAG720903:FAT720956 FKC720903:FKP720956 FTY720903:FUL720956 GDU720903:GEH720956 GNQ720903:GOD720956 GXM720903:GXZ720956 HHI720903:HHV720956 HRE720903:HRR720956 IBA720903:IBN720956 IKW720903:ILJ720956 IUS720903:IVF720956 JEO720903:JFB720956 JOK720903:JOX720956 JYG720903:JYT720956 KIC720903:KIP720956 KRY720903:KSL720956 LBU720903:LCH720956 LLQ720903:LMD720956 LVM720903:LVZ720956 MFI720903:MFV720956 MPE720903:MPR720956 MZA720903:MZN720956 NIW720903:NJJ720956 NSS720903:NTF720956 OCO720903:ODB720956 OMK720903:OMX720956 OWG720903:OWT720956 PGC720903:PGP720956 PPY720903:PQL720956 PZU720903:QAH720956 QJQ720903:QKD720956 QTM720903:QTZ720956 RDI720903:RDV720956 RNE720903:RNR720956 RXA720903:RXN720956 SGW720903:SHJ720956 SQS720903:SRF720956 TAO720903:TBB720956 TKK720903:TKX720956 TUG720903:TUT720956 UEC720903:UEP720956 UNY720903:UOL720956 UXU720903:UYH720956 VHQ720903:VID720956 VRM720903:VRZ720956 WBI720903:WBV720956 WLE720903:WLR720956 WVA720903:WVN720956 IO786439:JB786492 SK786439:SX786492 ACG786439:ACT786492 AMC786439:AMP786492 AVY786439:AWL786492 BFU786439:BGH786492 BPQ786439:BQD786492 BZM786439:BZZ786492 CJI786439:CJV786492 CTE786439:CTR786492 DDA786439:DDN786492 DMW786439:DNJ786492 DWS786439:DXF786492 EGO786439:EHB786492 EQK786439:EQX786492 FAG786439:FAT786492 FKC786439:FKP786492 FTY786439:FUL786492 GDU786439:GEH786492 GNQ786439:GOD786492 GXM786439:GXZ786492 HHI786439:HHV786492 HRE786439:HRR786492 IBA786439:IBN786492 IKW786439:ILJ786492 IUS786439:IVF786492 JEO786439:JFB786492 JOK786439:JOX786492 JYG786439:JYT786492 KIC786439:KIP786492 KRY786439:KSL786492 LBU786439:LCH786492 LLQ786439:LMD786492 LVM786439:LVZ786492 MFI786439:MFV786492 MPE786439:MPR786492 MZA786439:MZN786492 NIW786439:NJJ786492 NSS786439:NTF786492 OCO786439:ODB786492 OMK786439:OMX786492 OWG786439:OWT786492 PGC786439:PGP786492 PPY786439:PQL786492 PZU786439:QAH786492 QJQ786439:QKD786492 QTM786439:QTZ786492 RDI786439:RDV786492 RNE786439:RNR786492 RXA786439:RXN786492 SGW786439:SHJ786492 SQS786439:SRF786492 TAO786439:TBB786492 TKK786439:TKX786492 TUG786439:TUT786492 UEC786439:UEP786492 UNY786439:UOL786492 UXU786439:UYH786492 VHQ786439:VID786492 VRM786439:VRZ786492 WBI786439:WBV786492 WLE786439:WLR786492 WVA786439:WVN786492 IO851975:JB852028 SK851975:SX852028 ACG851975:ACT852028 AMC851975:AMP852028 AVY851975:AWL852028 BFU851975:BGH852028 BPQ851975:BQD852028 BZM851975:BZZ852028 CJI851975:CJV852028 CTE851975:CTR852028 DDA851975:DDN852028 DMW851975:DNJ852028 DWS851975:DXF852028 EGO851975:EHB852028 EQK851975:EQX852028 FAG851975:FAT852028 FKC851975:FKP852028 FTY851975:FUL852028 GDU851975:GEH852028 GNQ851975:GOD852028 GXM851975:GXZ852028 HHI851975:HHV852028 HRE851975:HRR852028 IBA851975:IBN852028 IKW851975:ILJ852028 IUS851975:IVF852028 JEO851975:JFB852028 JOK851975:JOX852028 JYG851975:JYT852028 KIC851975:KIP852028 KRY851975:KSL852028 LBU851975:LCH852028 LLQ851975:LMD852028 LVM851975:LVZ852028 MFI851975:MFV852028 MPE851975:MPR852028 MZA851975:MZN852028 NIW851975:NJJ852028 NSS851975:NTF852028 OCO851975:ODB852028 OMK851975:OMX852028 OWG851975:OWT852028 PGC851975:PGP852028 PPY851975:PQL852028 PZU851975:QAH852028 QJQ851975:QKD852028 QTM851975:QTZ852028 RDI851975:RDV852028 RNE851975:RNR852028 RXA851975:RXN852028 SGW851975:SHJ852028 SQS851975:SRF852028 TAO851975:TBB852028 TKK851975:TKX852028 TUG851975:TUT852028 UEC851975:UEP852028 UNY851975:UOL852028 UXU851975:UYH852028 VHQ851975:VID852028 VRM851975:VRZ852028 WBI851975:WBV852028 WLE851975:WLR852028 WVA851975:WVN852028 IO917511:JB917564 SK917511:SX917564 ACG917511:ACT917564 AMC917511:AMP917564 AVY917511:AWL917564 BFU917511:BGH917564 BPQ917511:BQD917564 BZM917511:BZZ917564 CJI917511:CJV917564 CTE917511:CTR917564 DDA917511:DDN917564 DMW917511:DNJ917564 DWS917511:DXF917564 EGO917511:EHB917564 EQK917511:EQX917564 FAG917511:FAT917564 FKC917511:FKP917564 FTY917511:FUL917564 GDU917511:GEH917564 GNQ917511:GOD917564 GXM917511:GXZ917564 HHI917511:HHV917564 HRE917511:HRR917564 IBA917511:IBN917564 IKW917511:ILJ917564 IUS917511:IVF917564 JEO917511:JFB917564 JOK917511:JOX917564 JYG917511:JYT917564 KIC917511:KIP917564 KRY917511:KSL917564 LBU917511:LCH917564 LLQ917511:LMD917564 LVM917511:LVZ917564 MFI917511:MFV917564 MPE917511:MPR917564 MZA917511:MZN917564 NIW917511:NJJ917564 NSS917511:NTF917564 OCO917511:ODB917564 OMK917511:OMX917564 OWG917511:OWT917564 PGC917511:PGP917564 PPY917511:PQL917564 PZU917511:QAH917564 QJQ917511:QKD917564 QTM917511:QTZ917564 RDI917511:RDV917564 RNE917511:RNR917564 RXA917511:RXN917564 SGW917511:SHJ917564 SQS917511:SRF917564 TAO917511:TBB917564 TKK917511:TKX917564 TUG917511:TUT917564 UEC917511:UEP917564 UNY917511:UOL917564 UXU917511:UYH917564 VHQ917511:VID917564 VRM917511:VRZ917564 WBI917511:WBV917564 WLE917511:WLR917564 WVA917511:WVN917564 IO983047:JB983100 SK983047:SX983100 ACG983047:ACT983100 AMC983047:AMP983100 AVY983047:AWL983100 BFU983047:BGH983100 BPQ983047:BQD983100 BZM983047:BZZ983100 CJI983047:CJV983100 CTE983047:CTR983100 DDA983047:DDN983100 DMW983047:DNJ983100 DWS983047:DXF983100 EGO983047:EHB983100 EQK983047:EQX983100 FAG983047:FAT983100 FKC983047:FKP983100 FTY983047:FUL983100 GDU983047:GEH983100 GNQ983047:GOD983100 GXM983047:GXZ983100 HHI983047:HHV983100 HRE983047:HRR983100 IBA983047:IBN983100 IKW983047:ILJ983100 IUS983047:IVF983100 JEO983047:JFB983100 JOK983047:JOX983100 JYG983047:JYT983100 KIC983047:KIP983100 KRY983047:KSL983100 LBU983047:LCH983100 LLQ983047:LMD983100 LVM983047:LVZ983100 MFI983047:MFV983100 MPE983047:MPR983100 MZA983047:MZN983100 NIW983047:NJJ983100 NSS983047:NTF983100 OCO983047:ODB983100 OMK983047:OMX983100 OWG983047:OWT983100 PGC983047:PGP983100 PPY983047:PQL983100 PZU983047:QAH983100 QJQ983047:QKD983100 QTM983047:QTZ983100 RDI983047:RDV983100 RNE983047:RNR983100 RXA983047:RXN983100 SGW983047:SHJ983100 SQS983047:SRF983100 TAO983047:TBB983100 TKK983047:TKX983100 TUG983047:TUT983100 UEC983047:UEP983100 UNY983047:UOL983100 UXU983047:UYH983100 VHQ983047:VID983100 VRM983047:VRZ983100 WBI983047:WBV983100 WLE983047:WLR983100 WVA983047:WVN983100 F983047:S983100 F917511:S917564 F851975:S852028 F786439:S786492 F720903:S720956 F655367:S655420 F589831:S589884 F524295:S524348 F458759:S458812 F393223:S393276 F327687:S327740 F262151:S262204 F196615:S196668 F131079:S131132 F65543:S65596 F7:S60 F983021:F983033 F917485:F917497 F851949:F851961 F786413:F786425 F720877:F720889 F655341:F655353 F589805:F589817 F524269:F524281 F458733:F458745 F393197:F393209 F327661:F327673 F262125:F262137 F196589:F196601 F131053:F131065 F65517:F65529 D983101:E983102 D917565:E917566 D852029:E852030 D786493:E786494 D720957:E720958 D655421:E655422 D589885:E589886 D524349:E524350 D458813:E458814 D393277:E393278 D327741:E327742 D262205:E262206 D196669:E196670 D131133:E131134 D65597:E65598 D61:E62 H983038:H983040 H917502:H917504 H851966:H851968 H786430:H786432 H720894:H720896 H655358:H655360 H589822:H589824 H524286:H524288 H458750:H458752 H393214:H393216 H327678:H327680 H262142:H262144 H196606:H196608 H131070:H131072 H65534:H65536 F983038:F983040 F917502:F917504 F851966:F851968 F786430:F786432 F720894:F720896 F655358:F655360 F589822:F589824 F524286:F524288 F458750:F458752 F393214:F393216 F327678:F327680 F262142:F262144 F196606:F196608 F131070:F131072 F65534:F65536 H983013:H983015 H917477:H917479 H851941:H851943 H786405:H786407 H720869:H720871 H655333:H655335 H589797:H589799 H524261:H524263 H458725:H458727 H393189:H393191 H327653:H327655 H262117:H262119 H196581:H196583 H131045:H131047 H65509:H65511 H983021:H983033 H917485:H917497 H851949:H851961 H786413:H786425 H720877:H720889 H655341:H655353 H589805:H589817 H524269:H524281 H458733:H458745 H393197:H393209 H327661:H327673 H262125:H262137 H196589:H196601 H131053:H131065 H65517:H65529 F983013:F983015 F917477:F917479 F851941:F851943 F786405:F786407 F720869:F720871 F655333:F655335 F589797:F589799 F524261:F524263 F458725:F458727 F393189:F393191 F327653:F327655 F262117:F262119 F196581:F196583 F131045:F131047 F65509:F65511">
      <formula1>0</formula1>
    </dataValidation>
    <dataValidation type="decimal" operator="lessThanOrEqual" showInputMessage="1" showErrorMessage="1" error="Будь ласка, вкажіть від'ємне число." sqref="IO65514:IO65515 SK65514:SK65515 ACG65514:ACG65515 AMC65514:AMC65515 AVY65514:AVY65515 BFU65514:BFU65515 BPQ65514:BPQ65515 BZM65514:BZM65515 CJI65514:CJI65515 CTE65514:CTE65515 DDA65514:DDA65515 DMW65514:DMW65515 DWS65514:DWS65515 EGO65514:EGO65515 EQK65514:EQK65515 FAG65514:FAG65515 FKC65514:FKC65515 FTY65514:FTY65515 GDU65514:GDU65515 GNQ65514:GNQ65515 GXM65514:GXM65515 HHI65514:HHI65515 HRE65514:HRE65515 IBA65514:IBA65515 IKW65514:IKW65515 IUS65514:IUS65515 JEO65514:JEO65515 JOK65514:JOK65515 JYG65514:JYG65515 KIC65514:KIC65515 KRY65514:KRY65515 LBU65514:LBU65515 LLQ65514:LLQ65515 LVM65514:LVM65515 MFI65514:MFI65515 MPE65514:MPE65515 MZA65514:MZA65515 NIW65514:NIW65515 NSS65514:NSS65515 OCO65514:OCO65515 OMK65514:OMK65515 OWG65514:OWG65515 PGC65514:PGC65515 PPY65514:PPY65515 PZU65514:PZU65515 QJQ65514:QJQ65515 QTM65514:QTM65515 RDI65514:RDI65515 RNE65514:RNE65515 RXA65514:RXA65515 SGW65514:SGW65515 SQS65514:SQS65515 TAO65514:TAO65515 TKK65514:TKK65515 TUG65514:TUG65515 UEC65514:UEC65515 UNY65514:UNY65515 UXU65514:UXU65515 VHQ65514:VHQ65515 VRM65514:VRM65515 WBI65514:WBI65515 WLE65514:WLE65515 WVA65514:WVA65515 IO131050:IO131051 SK131050:SK131051 ACG131050:ACG131051 AMC131050:AMC131051 AVY131050:AVY131051 BFU131050:BFU131051 BPQ131050:BPQ131051 BZM131050:BZM131051 CJI131050:CJI131051 CTE131050:CTE131051 DDA131050:DDA131051 DMW131050:DMW131051 DWS131050:DWS131051 EGO131050:EGO131051 EQK131050:EQK131051 FAG131050:FAG131051 FKC131050:FKC131051 FTY131050:FTY131051 GDU131050:GDU131051 GNQ131050:GNQ131051 GXM131050:GXM131051 HHI131050:HHI131051 HRE131050:HRE131051 IBA131050:IBA131051 IKW131050:IKW131051 IUS131050:IUS131051 JEO131050:JEO131051 JOK131050:JOK131051 JYG131050:JYG131051 KIC131050:KIC131051 KRY131050:KRY131051 LBU131050:LBU131051 LLQ131050:LLQ131051 LVM131050:LVM131051 MFI131050:MFI131051 MPE131050:MPE131051 MZA131050:MZA131051 NIW131050:NIW131051 NSS131050:NSS131051 OCO131050:OCO131051 OMK131050:OMK131051 OWG131050:OWG131051 PGC131050:PGC131051 PPY131050:PPY131051 PZU131050:PZU131051 QJQ131050:QJQ131051 QTM131050:QTM131051 RDI131050:RDI131051 RNE131050:RNE131051 RXA131050:RXA131051 SGW131050:SGW131051 SQS131050:SQS131051 TAO131050:TAO131051 TKK131050:TKK131051 TUG131050:TUG131051 UEC131050:UEC131051 UNY131050:UNY131051 UXU131050:UXU131051 VHQ131050:VHQ131051 VRM131050:VRM131051 WBI131050:WBI131051 WLE131050:WLE131051 WVA131050:WVA131051 IO196586:IO196587 SK196586:SK196587 ACG196586:ACG196587 AMC196586:AMC196587 AVY196586:AVY196587 BFU196586:BFU196587 BPQ196586:BPQ196587 BZM196586:BZM196587 CJI196586:CJI196587 CTE196586:CTE196587 DDA196586:DDA196587 DMW196586:DMW196587 DWS196586:DWS196587 EGO196586:EGO196587 EQK196586:EQK196587 FAG196586:FAG196587 FKC196586:FKC196587 FTY196586:FTY196587 GDU196586:GDU196587 GNQ196586:GNQ196587 GXM196586:GXM196587 HHI196586:HHI196587 HRE196586:HRE196587 IBA196586:IBA196587 IKW196586:IKW196587 IUS196586:IUS196587 JEO196586:JEO196587 JOK196586:JOK196587 JYG196586:JYG196587 KIC196586:KIC196587 KRY196586:KRY196587 LBU196586:LBU196587 LLQ196586:LLQ196587 LVM196586:LVM196587 MFI196586:MFI196587 MPE196586:MPE196587 MZA196586:MZA196587 NIW196586:NIW196587 NSS196586:NSS196587 OCO196586:OCO196587 OMK196586:OMK196587 OWG196586:OWG196587 PGC196586:PGC196587 PPY196586:PPY196587 PZU196586:PZU196587 QJQ196586:QJQ196587 QTM196586:QTM196587 RDI196586:RDI196587 RNE196586:RNE196587 RXA196586:RXA196587 SGW196586:SGW196587 SQS196586:SQS196587 TAO196586:TAO196587 TKK196586:TKK196587 TUG196586:TUG196587 UEC196586:UEC196587 UNY196586:UNY196587 UXU196586:UXU196587 VHQ196586:VHQ196587 VRM196586:VRM196587 WBI196586:WBI196587 WLE196586:WLE196587 WVA196586:WVA196587 IO262122:IO262123 SK262122:SK262123 ACG262122:ACG262123 AMC262122:AMC262123 AVY262122:AVY262123 BFU262122:BFU262123 BPQ262122:BPQ262123 BZM262122:BZM262123 CJI262122:CJI262123 CTE262122:CTE262123 DDA262122:DDA262123 DMW262122:DMW262123 DWS262122:DWS262123 EGO262122:EGO262123 EQK262122:EQK262123 FAG262122:FAG262123 FKC262122:FKC262123 FTY262122:FTY262123 GDU262122:GDU262123 GNQ262122:GNQ262123 GXM262122:GXM262123 HHI262122:HHI262123 HRE262122:HRE262123 IBA262122:IBA262123 IKW262122:IKW262123 IUS262122:IUS262123 JEO262122:JEO262123 JOK262122:JOK262123 JYG262122:JYG262123 KIC262122:KIC262123 KRY262122:KRY262123 LBU262122:LBU262123 LLQ262122:LLQ262123 LVM262122:LVM262123 MFI262122:MFI262123 MPE262122:MPE262123 MZA262122:MZA262123 NIW262122:NIW262123 NSS262122:NSS262123 OCO262122:OCO262123 OMK262122:OMK262123 OWG262122:OWG262123 PGC262122:PGC262123 PPY262122:PPY262123 PZU262122:PZU262123 QJQ262122:QJQ262123 QTM262122:QTM262123 RDI262122:RDI262123 RNE262122:RNE262123 RXA262122:RXA262123 SGW262122:SGW262123 SQS262122:SQS262123 TAO262122:TAO262123 TKK262122:TKK262123 TUG262122:TUG262123 UEC262122:UEC262123 UNY262122:UNY262123 UXU262122:UXU262123 VHQ262122:VHQ262123 VRM262122:VRM262123 WBI262122:WBI262123 WLE262122:WLE262123 WVA262122:WVA262123 IO327658:IO327659 SK327658:SK327659 ACG327658:ACG327659 AMC327658:AMC327659 AVY327658:AVY327659 BFU327658:BFU327659 BPQ327658:BPQ327659 BZM327658:BZM327659 CJI327658:CJI327659 CTE327658:CTE327659 DDA327658:DDA327659 DMW327658:DMW327659 DWS327658:DWS327659 EGO327658:EGO327659 EQK327658:EQK327659 FAG327658:FAG327659 FKC327658:FKC327659 FTY327658:FTY327659 GDU327658:GDU327659 GNQ327658:GNQ327659 GXM327658:GXM327659 HHI327658:HHI327659 HRE327658:HRE327659 IBA327658:IBA327659 IKW327658:IKW327659 IUS327658:IUS327659 JEO327658:JEO327659 JOK327658:JOK327659 JYG327658:JYG327659 KIC327658:KIC327659 KRY327658:KRY327659 LBU327658:LBU327659 LLQ327658:LLQ327659 LVM327658:LVM327659 MFI327658:MFI327659 MPE327658:MPE327659 MZA327658:MZA327659 NIW327658:NIW327659 NSS327658:NSS327659 OCO327658:OCO327659 OMK327658:OMK327659 OWG327658:OWG327659 PGC327658:PGC327659 PPY327658:PPY327659 PZU327658:PZU327659 QJQ327658:QJQ327659 QTM327658:QTM327659 RDI327658:RDI327659 RNE327658:RNE327659 RXA327658:RXA327659 SGW327658:SGW327659 SQS327658:SQS327659 TAO327658:TAO327659 TKK327658:TKK327659 TUG327658:TUG327659 UEC327658:UEC327659 UNY327658:UNY327659 UXU327658:UXU327659 VHQ327658:VHQ327659 VRM327658:VRM327659 WBI327658:WBI327659 WLE327658:WLE327659 WVA327658:WVA327659 IO393194:IO393195 SK393194:SK393195 ACG393194:ACG393195 AMC393194:AMC393195 AVY393194:AVY393195 BFU393194:BFU393195 BPQ393194:BPQ393195 BZM393194:BZM393195 CJI393194:CJI393195 CTE393194:CTE393195 DDA393194:DDA393195 DMW393194:DMW393195 DWS393194:DWS393195 EGO393194:EGO393195 EQK393194:EQK393195 FAG393194:FAG393195 FKC393194:FKC393195 FTY393194:FTY393195 GDU393194:GDU393195 GNQ393194:GNQ393195 GXM393194:GXM393195 HHI393194:HHI393195 HRE393194:HRE393195 IBA393194:IBA393195 IKW393194:IKW393195 IUS393194:IUS393195 JEO393194:JEO393195 JOK393194:JOK393195 JYG393194:JYG393195 KIC393194:KIC393195 KRY393194:KRY393195 LBU393194:LBU393195 LLQ393194:LLQ393195 LVM393194:LVM393195 MFI393194:MFI393195 MPE393194:MPE393195 MZA393194:MZA393195 NIW393194:NIW393195 NSS393194:NSS393195 OCO393194:OCO393195 OMK393194:OMK393195 OWG393194:OWG393195 PGC393194:PGC393195 PPY393194:PPY393195 PZU393194:PZU393195 QJQ393194:QJQ393195 QTM393194:QTM393195 RDI393194:RDI393195 RNE393194:RNE393195 RXA393194:RXA393195 SGW393194:SGW393195 SQS393194:SQS393195 TAO393194:TAO393195 TKK393194:TKK393195 TUG393194:TUG393195 UEC393194:UEC393195 UNY393194:UNY393195 UXU393194:UXU393195 VHQ393194:VHQ393195 VRM393194:VRM393195 WBI393194:WBI393195 WLE393194:WLE393195 WVA393194:WVA393195 IO458730:IO458731 SK458730:SK458731 ACG458730:ACG458731 AMC458730:AMC458731 AVY458730:AVY458731 BFU458730:BFU458731 BPQ458730:BPQ458731 BZM458730:BZM458731 CJI458730:CJI458731 CTE458730:CTE458731 DDA458730:DDA458731 DMW458730:DMW458731 DWS458730:DWS458731 EGO458730:EGO458731 EQK458730:EQK458731 FAG458730:FAG458731 FKC458730:FKC458731 FTY458730:FTY458731 GDU458730:GDU458731 GNQ458730:GNQ458731 GXM458730:GXM458731 HHI458730:HHI458731 HRE458730:HRE458731 IBA458730:IBA458731 IKW458730:IKW458731 IUS458730:IUS458731 JEO458730:JEO458731 JOK458730:JOK458731 JYG458730:JYG458731 KIC458730:KIC458731 KRY458730:KRY458731 LBU458730:LBU458731 LLQ458730:LLQ458731 LVM458730:LVM458731 MFI458730:MFI458731 MPE458730:MPE458731 MZA458730:MZA458731 NIW458730:NIW458731 NSS458730:NSS458731 OCO458730:OCO458731 OMK458730:OMK458731 OWG458730:OWG458731 PGC458730:PGC458731 PPY458730:PPY458731 PZU458730:PZU458731 QJQ458730:QJQ458731 QTM458730:QTM458731 RDI458730:RDI458731 RNE458730:RNE458731 RXA458730:RXA458731 SGW458730:SGW458731 SQS458730:SQS458731 TAO458730:TAO458731 TKK458730:TKK458731 TUG458730:TUG458731 UEC458730:UEC458731 UNY458730:UNY458731 UXU458730:UXU458731 VHQ458730:VHQ458731 VRM458730:VRM458731 WBI458730:WBI458731 WLE458730:WLE458731 WVA458730:WVA458731 IO524266:IO524267 SK524266:SK524267 ACG524266:ACG524267 AMC524266:AMC524267 AVY524266:AVY524267 BFU524266:BFU524267 BPQ524266:BPQ524267 BZM524266:BZM524267 CJI524266:CJI524267 CTE524266:CTE524267 DDA524266:DDA524267 DMW524266:DMW524267 DWS524266:DWS524267 EGO524266:EGO524267 EQK524266:EQK524267 FAG524266:FAG524267 FKC524266:FKC524267 FTY524266:FTY524267 GDU524266:GDU524267 GNQ524266:GNQ524267 GXM524266:GXM524267 HHI524266:HHI524267 HRE524266:HRE524267 IBA524266:IBA524267 IKW524266:IKW524267 IUS524266:IUS524267 JEO524266:JEO524267 JOK524266:JOK524267 JYG524266:JYG524267 KIC524266:KIC524267 KRY524266:KRY524267 LBU524266:LBU524267 LLQ524266:LLQ524267 LVM524266:LVM524267 MFI524266:MFI524267 MPE524266:MPE524267 MZA524266:MZA524267 NIW524266:NIW524267 NSS524266:NSS524267 OCO524266:OCO524267 OMK524266:OMK524267 OWG524266:OWG524267 PGC524266:PGC524267 PPY524266:PPY524267 PZU524266:PZU524267 QJQ524266:QJQ524267 QTM524266:QTM524267 RDI524266:RDI524267 RNE524266:RNE524267 RXA524266:RXA524267 SGW524266:SGW524267 SQS524266:SQS524267 TAO524266:TAO524267 TKK524266:TKK524267 TUG524266:TUG524267 UEC524266:UEC524267 UNY524266:UNY524267 UXU524266:UXU524267 VHQ524266:VHQ524267 VRM524266:VRM524267 WBI524266:WBI524267 WLE524266:WLE524267 WVA524266:WVA524267 IO589802:IO589803 SK589802:SK589803 ACG589802:ACG589803 AMC589802:AMC589803 AVY589802:AVY589803 BFU589802:BFU589803 BPQ589802:BPQ589803 BZM589802:BZM589803 CJI589802:CJI589803 CTE589802:CTE589803 DDA589802:DDA589803 DMW589802:DMW589803 DWS589802:DWS589803 EGO589802:EGO589803 EQK589802:EQK589803 FAG589802:FAG589803 FKC589802:FKC589803 FTY589802:FTY589803 GDU589802:GDU589803 GNQ589802:GNQ589803 GXM589802:GXM589803 HHI589802:HHI589803 HRE589802:HRE589803 IBA589802:IBA589803 IKW589802:IKW589803 IUS589802:IUS589803 JEO589802:JEO589803 JOK589802:JOK589803 JYG589802:JYG589803 KIC589802:KIC589803 KRY589802:KRY589803 LBU589802:LBU589803 LLQ589802:LLQ589803 LVM589802:LVM589803 MFI589802:MFI589803 MPE589802:MPE589803 MZA589802:MZA589803 NIW589802:NIW589803 NSS589802:NSS589803 OCO589802:OCO589803 OMK589802:OMK589803 OWG589802:OWG589803 PGC589802:PGC589803 PPY589802:PPY589803 PZU589802:PZU589803 QJQ589802:QJQ589803 QTM589802:QTM589803 RDI589802:RDI589803 RNE589802:RNE589803 RXA589802:RXA589803 SGW589802:SGW589803 SQS589802:SQS589803 TAO589802:TAO589803 TKK589802:TKK589803 TUG589802:TUG589803 UEC589802:UEC589803 UNY589802:UNY589803 UXU589802:UXU589803 VHQ589802:VHQ589803 VRM589802:VRM589803 WBI589802:WBI589803 WLE589802:WLE589803 WVA589802:WVA589803 IO655338:IO655339 SK655338:SK655339 ACG655338:ACG655339 AMC655338:AMC655339 AVY655338:AVY655339 BFU655338:BFU655339 BPQ655338:BPQ655339 BZM655338:BZM655339 CJI655338:CJI655339 CTE655338:CTE655339 DDA655338:DDA655339 DMW655338:DMW655339 DWS655338:DWS655339 EGO655338:EGO655339 EQK655338:EQK655339 FAG655338:FAG655339 FKC655338:FKC655339 FTY655338:FTY655339 GDU655338:GDU655339 GNQ655338:GNQ655339 GXM655338:GXM655339 HHI655338:HHI655339 HRE655338:HRE655339 IBA655338:IBA655339 IKW655338:IKW655339 IUS655338:IUS655339 JEO655338:JEO655339 JOK655338:JOK655339 JYG655338:JYG655339 KIC655338:KIC655339 KRY655338:KRY655339 LBU655338:LBU655339 LLQ655338:LLQ655339 LVM655338:LVM655339 MFI655338:MFI655339 MPE655338:MPE655339 MZA655338:MZA655339 NIW655338:NIW655339 NSS655338:NSS655339 OCO655338:OCO655339 OMK655338:OMK655339 OWG655338:OWG655339 PGC655338:PGC655339 PPY655338:PPY655339 PZU655338:PZU655339 QJQ655338:QJQ655339 QTM655338:QTM655339 RDI655338:RDI655339 RNE655338:RNE655339 RXA655338:RXA655339 SGW655338:SGW655339 SQS655338:SQS655339 TAO655338:TAO655339 TKK655338:TKK655339 TUG655338:TUG655339 UEC655338:UEC655339 UNY655338:UNY655339 UXU655338:UXU655339 VHQ655338:VHQ655339 VRM655338:VRM655339 WBI655338:WBI655339 WLE655338:WLE655339 WVA655338:WVA655339 IO720874:IO720875 SK720874:SK720875 ACG720874:ACG720875 AMC720874:AMC720875 AVY720874:AVY720875 BFU720874:BFU720875 BPQ720874:BPQ720875 BZM720874:BZM720875 CJI720874:CJI720875 CTE720874:CTE720875 DDA720874:DDA720875 DMW720874:DMW720875 DWS720874:DWS720875 EGO720874:EGO720875 EQK720874:EQK720875 FAG720874:FAG720875 FKC720874:FKC720875 FTY720874:FTY720875 GDU720874:GDU720875 GNQ720874:GNQ720875 GXM720874:GXM720875 HHI720874:HHI720875 HRE720874:HRE720875 IBA720874:IBA720875 IKW720874:IKW720875 IUS720874:IUS720875 JEO720874:JEO720875 JOK720874:JOK720875 JYG720874:JYG720875 KIC720874:KIC720875 KRY720874:KRY720875 LBU720874:LBU720875 LLQ720874:LLQ720875 LVM720874:LVM720875 MFI720874:MFI720875 MPE720874:MPE720875 MZA720874:MZA720875 NIW720874:NIW720875 NSS720874:NSS720875 OCO720874:OCO720875 OMK720874:OMK720875 OWG720874:OWG720875 PGC720874:PGC720875 PPY720874:PPY720875 PZU720874:PZU720875 QJQ720874:QJQ720875 QTM720874:QTM720875 RDI720874:RDI720875 RNE720874:RNE720875 RXA720874:RXA720875 SGW720874:SGW720875 SQS720874:SQS720875 TAO720874:TAO720875 TKK720874:TKK720875 TUG720874:TUG720875 UEC720874:UEC720875 UNY720874:UNY720875 UXU720874:UXU720875 VHQ720874:VHQ720875 VRM720874:VRM720875 WBI720874:WBI720875 WLE720874:WLE720875 WVA720874:WVA720875 IO786410:IO786411 SK786410:SK786411 ACG786410:ACG786411 AMC786410:AMC786411 AVY786410:AVY786411 BFU786410:BFU786411 BPQ786410:BPQ786411 BZM786410:BZM786411 CJI786410:CJI786411 CTE786410:CTE786411 DDA786410:DDA786411 DMW786410:DMW786411 DWS786410:DWS786411 EGO786410:EGO786411 EQK786410:EQK786411 FAG786410:FAG786411 FKC786410:FKC786411 FTY786410:FTY786411 GDU786410:GDU786411 GNQ786410:GNQ786411 GXM786410:GXM786411 HHI786410:HHI786411 HRE786410:HRE786411 IBA786410:IBA786411 IKW786410:IKW786411 IUS786410:IUS786411 JEO786410:JEO786411 JOK786410:JOK786411 JYG786410:JYG786411 KIC786410:KIC786411 KRY786410:KRY786411 LBU786410:LBU786411 LLQ786410:LLQ786411 LVM786410:LVM786411 MFI786410:MFI786411 MPE786410:MPE786411 MZA786410:MZA786411 NIW786410:NIW786411 NSS786410:NSS786411 OCO786410:OCO786411 OMK786410:OMK786411 OWG786410:OWG786411 PGC786410:PGC786411 PPY786410:PPY786411 PZU786410:PZU786411 QJQ786410:QJQ786411 QTM786410:QTM786411 RDI786410:RDI786411 RNE786410:RNE786411 RXA786410:RXA786411 SGW786410:SGW786411 SQS786410:SQS786411 TAO786410:TAO786411 TKK786410:TKK786411 TUG786410:TUG786411 UEC786410:UEC786411 UNY786410:UNY786411 UXU786410:UXU786411 VHQ786410:VHQ786411 VRM786410:VRM786411 WBI786410:WBI786411 WLE786410:WLE786411 WVA786410:WVA786411 IO851946:IO851947 SK851946:SK851947 ACG851946:ACG851947 AMC851946:AMC851947 AVY851946:AVY851947 BFU851946:BFU851947 BPQ851946:BPQ851947 BZM851946:BZM851947 CJI851946:CJI851947 CTE851946:CTE851947 DDA851946:DDA851947 DMW851946:DMW851947 DWS851946:DWS851947 EGO851946:EGO851947 EQK851946:EQK851947 FAG851946:FAG851947 FKC851946:FKC851947 FTY851946:FTY851947 GDU851946:GDU851947 GNQ851946:GNQ851947 GXM851946:GXM851947 HHI851946:HHI851947 HRE851946:HRE851947 IBA851946:IBA851947 IKW851946:IKW851947 IUS851946:IUS851947 JEO851946:JEO851947 JOK851946:JOK851947 JYG851946:JYG851947 KIC851946:KIC851947 KRY851946:KRY851947 LBU851946:LBU851947 LLQ851946:LLQ851947 LVM851946:LVM851947 MFI851946:MFI851947 MPE851946:MPE851947 MZA851946:MZA851947 NIW851946:NIW851947 NSS851946:NSS851947 OCO851946:OCO851947 OMK851946:OMK851947 OWG851946:OWG851947 PGC851946:PGC851947 PPY851946:PPY851947 PZU851946:PZU851947 QJQ851946:QJQ851947 QTM851946:QTM851947 RDI851946:RDI851947 RNE851946:RNE851947 RXA851946:RXA851947 SGW851946:SGW851947 SQS851946:SQS851947 TAO851946:TAO851947 TKK851946:TKK851947 TUG851946:TUG851947 UEC851946:UEC851947 UNY851946:UNY851947 UXU851946:UXU851947 VHQ851946:VHQ851947 VRM851946:VRM851947 WBI851946:WBI851947 WLE851946:WLE851947 WVA851946:WVA851947 IO917482:IO917483 SK917482:SK917483 ACG917482:ACG917483 AMC917482:AMC917483 AVY917482:AVY917483 BFU917482:BFU917483 BPQ917482:BPQ917483 BZM917482:BZM917483 CJI917482:CJI917483 CTE917482:CTE917483 DDA917482:DDA917483 DMW917482:DMW917483 DWS917482:DWS917483 EGO917482:EGO917483 EQK917482:EQK917483 FAG917482:FAG917483 FKC917482:FKC917483 FTY917482:FTY917483 GDU917482:GDU917483 GNQ917482:GNQ917483 GXM917482:GXM917483 HHI917482:HHI917483 HRE917482:HRE917483 IBA917482:IBA917483 IKW917482:IKW917483 IUS917482:IUS917483 JEO917482:JEO917483 JOK917482:JOK917483 JYG917482:JYG917483 KIC917482:KIC917483 KRY917482:KRY917483 LBU917482:LBU917483 LLQ917482:LLQ917483 LVM917482:LVM917483 MFI917482:MFI917483 MPE917482:MPE917483 MZA917482:MZA917483 NIW917482:NIW917483 NSS917482:NSS917483 OCO917482:OCO917483 OMK917482:OMK917483 OWG917482:OWG917483 PGC917482:PGC917483 PPY917482:PPY917483 PZU917482:PZU917483 QJQ917482:QJQ917483 QTM917482:QTM917483 RDI917482:RDI917483 RNE917482:RNE917483 RXA917482:RXA917483 SGW917482:SGW917483 SQS917482:SQS917483 TAO917482:TAO917483 TKK917482:TKK917483 TUG917482:TUG917483 UEC917482:UEC917483 UNY917482:UNY917483 UXU917482:UXU917483 VHQ917482:VHQ917483 VRM917482:VRM917483 WBI917482:WBI917483 WLE917482:WLE917483 WVA917482:WVA917483 IO983018:IO983019 SK983018:SK983019 ACG983018:ACG983019 AMC983018:AMC983019 AVY983018:AVY983019 BFU983018:BFU983019 BPQ983018:BPQ983019 BZM983018:BZM983019 CJI983018:CJI983019 CTE983018:CTE983019 DDA983018:DDA983019 DMW983018:DMW983019 DWS983018:DWS983019 EGO983018:EGO983019 EQK983018:EQK983019 FAG983018:FAG983019 FKC983018:FKC983019 FTY983018:FTY983019 GDU983018:GDU983019 GNQ983018:GNQ983019 GXM983018:GXM983019 HHI983018:HHI983019 HRE983018:HRE983019 IBA983018:IBA983019 IKW983018:IKW983019 IUS983018:IUS983019 JEO983018:JEO983019 JOK983018:JOK983019 JYG983018:JYG983019 KIC983018:KIC983019 KRY983018:KRY983019 LBU983018:LBU983019 LLQ983018:LLQ983019 LVM983018:LVM983019 MFI983018:MFI983019 MPE983018:MPE983019 MZA983018:MZA983019 NIW983018:NIW983019 NSS983018:NSS983019 OCO983018:OCO983019 OMK983018:OMK983019 OWG983018:OWG983019 PGC983018:PGC983019 PPY983018:PPY983019 PZU983018:PZU983019 QJQ983018:QJQ983019 QTM983018:QTM983019 RDI983018:RDI983019 RNE983018:RNE983019 RXA983018:RXA983019 SGW983018:SGW983019 SQS983018:SQS983019 TAO983018:TAO983019 TKK983018:TKK983019 TUG983018:TUG983019 UEC983018:UEC983019 UNY983018:UNY983019 UXU983018:UXU983019 VHQ983018:VHQ983019 VRM983018:VRM983019 WBI983018:WBI983019 WLE983018:WLE983019 WVA983018:WVA983019 IQ65514:IQ65515 SM65514:SM65515 ACI65514:ACI65515 AME65514:AME65515 AWA65514:AWA65515 BFW65514:BFW65515 BPS65514:BPS65515 BZO65514:BZO65515 CJK65514:CJK65515 CTG65514:CTG65515 DDC65514:DDC65515 DMY65514:DMY65515 DWU65514:DWU65515 EGQ65514:EGQ65515 EQM65514:EQM65515 FAI65514:FAI65515 FKE65514:FKE65515 FUA65514:FUA65515 GDW65514:GDW65515 GNS65514:GNS65515 GXO65514:GXO65515 HHK65514:HHK65515 HRG65514:HRG65515 IBC65514:IBC65515 IKY65514:IKY65515 IUU65514:IUU65515 JEQ65514:JEQ65515 JOM65514:JOM65515 JYI65514:JYI65515 KIE65514:KIE65515 KSA65514:KSA65515 LBW65514:LBW65515 LLS65514:LLS65515 LVO65514:LVO65515 MFK65514:MFK65515 MPG65514:MPG65515 MZC65514:MZC65515 NIY65514:NIY65515 NSU65514:NSU65515 OCQ65514:OCQ65515 OMM65514:OMM65515 OWI65514:OWI65515 PGE65514:PGE65515 PQA65514:PQA65515 PZW65514:PZW65515 QJS65514:QJS65515 QTO65514:QTO65515 RDK65514:RDK65515 RNG65514:RNG65515 RXC65514:RXC65515 SGY65514:SGY65515 SQU65514:SQU65515 TAQ65514:TAQ65515 TKM65514:TKM65515 TUI65514:TUI65515 UEE65514:UEE65515 UOA65514:UOA65515 UXW65514:UXW65515 VHS65514:VHS65515 VRO65514:VRO65515 WBK65514:WBK65515 WLG65514:WLG65515 WVC65514:WVC65515 IQ131050:IQ131051 SM131050:SM131051 ACI131050:ACI131051 AME131050:AME131051 AWA131050:AWA131051 BFW131050:BFW131051 BPS131050:BPS131051 BZO131050:BZO131051 CJK131050:CJK131051 CTG131050:CTG131051 DDC131050:DDC131051 DMY131050:DMY131051 DWU131050:DWU131051 EGQ131050:EGQ131051 EQM131050:EQM131051 FAI131050:FAI131051 FKE131050:FKE131051 FUA131050:FUA131051 GDW131050:GDW131051 GNS131050:GNS131051 GXO131050:GXO131051 HHK131050:HHK131051 HRG131050:HRG131051 IBC131050:IBC131051 IKY131050:IKY131051 IUU131050:IUU131051 JEQ131050:JEQ131051 JOM131050:JOM131051 JYI131050:JYI131051 KIE131050:KIE131051 KSA131050:KSA131051 LBW131050:LBW131051 LLS131050:LLS131051 LVO131050:LVO131051 MFK131050:MFK131051 MPG131050:MPG131051 MZC131050:MZC131051 NIY131050:NIY131051 NSU131050:NSU131051 OCQ131050:OCQ131051 OMM131050:OMM131051 OWI131050:OWI131051 PGE131050:PGE131051 PQA131050:PQA131051 PZW131050:PZW131051 QJS131050:QJS131051 QTO131050:QTO131051 RDK131050:RDK131051 RNG131050:RNG131051 RXC131050:RXC131051 SGY131050:SGY131051 SQU131050:SQU131051 TAQ131050:TAQ131051 TKM131050:TKM131051 TUI131050:TUI131051 UEE131050:UEE131051 UOA131050:UOA131051 UXW131050:UXW131051 VHS131050:VHS131051 VRO131050:VRO131051 WBK131050:WBK131051 WLG131050:WLG131051 WVC131050:WVC131051 IQ196586:IQ196587 SM196586:SM196587 ACI196586:ACI196587 AME196586:AME196587 AWA196586:AWA196587 BFW196586:BFW196587 BPS196586:BPS196587 BZO196586:BZO196587 CJK196586:CJK196587 CTG196586:CTG196587 DDC196586:DDC196587 DMY196586:DMY196587 DWU196586:DWU196587 EGQ196586:EGQ196587 EQM196586:EQM196587 FAI196586:FAI196587 FKE196586:FKE196587 FUA196586:FUA196587 GDW196586:GDW196587 GNS196586:GNS196587 GXO196586:GXO196587 HHK196586:HHK196587 HRG196586:HRG196587 IBC196586:IBC196587 IKY196586:IKY196587 IUU196586:IUU196587 JEQ196586:JEQ196587 JOM196586:JOM196587 JYI196586:JYI196587 KIE196586:KIE196587 KSA196586:KSA196587 LBW196586:LBW196587 LLS196586:LLS196587 LVO196586:LVO196587 MFK196586:MFK196587 MPG196586:MPG196587 MZC196586:MZC196587 NIY196586:NIY196587 NSU196586:NSU196587 OCQ196586:OCQ196587 OMM196586:OMM196587 OWI196586:OWI196587 PGE196586:PGE196587 PQA196586:PQA196587 PZW196586:PZW196587 QJS196586:QJS196587 QTO196586:QTO196587 RDK196586:RDK196587 RNG196586:RNG196587 RXC196586:RXC196587 SGY196586:SGY196587 SQU196586:SQU196587 TAQ196586:TAQ196587 TKM196586:TKM196587 TUI196586:TUI196587 UEE196586:UEE196587 UOA196586:UOA196587 UXW196586:UXW196587 VHS196586:VHS196587 VRO196586:VRO196587 WBK196586:WBK196587 WLG196586:WLG196587 WVC196586:WVC196587 IQ262122:IQ262123 SM262122:SM262123 ACI262122:ACI262123 AME262122:AME262123 AWA262122:AWA262123 BFW262122:BFW262123 BPS262122:BPS262123 BZO262122:BZO262123 CJK262122:CJK262123 CTG262122:CTG262123 DDC262122:DDC262123 DMY262122:DMY262123 DWU262122:DWU262123 EGQ262122:EGQ262123 EQM262122:EQM262123 FAI262122:FAI262123 FKE262122:FKE262123 FUA262122:FUA262123 GDW262122:GDW262123 GNS262122:GNS262123 GXO262122:GXO262123 HHK262122:HHK262123 HRG262122:HRG262123 IBC262122:IBC262123 IKY262122:IKY262123 IUU262122:IUU262123 JEQ262122:JEQ262123 JOM262122:JOM262123 JYI262122:JYI262123 KIE262122:KIE262123 KSA262122:KSA262123 LBW262122:LBW262123 LLS262122:LLS262123 LVO262122:LVO262123 MFK262122:MFK262123 MPG262122:MPG262123 MZC262122:MZC262123 NIY262122:NIY262123 NSU262122:NSU262123 OCQ262122:OCQ262123 OMM262122:OMM262123 OWI262122:OWI262123 PGE262122:PGE262123 PQA262122:PQA262123 PZW262122:PZW262123 QJS262122:QJS262123 QTO262122:QTO262123 RDK262122:RDK262123 RNG262122:RNG262123 RXC262122:RXC262123 SGY262122:SGY262123 SQU262122:SQU262123 TAQ262122:TAQ262123 TKM262122:TKM262123 TUI262122:TUI262123 UEE262122:UEE262123 UOA262122:UOA262123 UXW262122:UXW262123 VHS262122:VHS262123 VRO262122:VRO262123 WBK262122:WBK262123 WLG262122:WLG262123 WVC262122:WVC262123 IQ327658:IQ327659 SM327658:SM327659 ACI327658:ACI327659 AME327658:AME327659 AWA327658:AWA327659 BFW327658:BFW327659 BPS327658:BPS327659 BZO327658:BZO327659 CJK327658:CJK327659 CTG327658:CTG327659 DDC327658:DDC327659 DMY327658:DMY327659 DWU327658:DWU327659 EGQ327658:EGQ327659 EQM327658:EQM327659 FAI327658:FAI327659 FKE327658:FKE327659 FUA327658:FUA327659 GDW327658:GDW327659 GNS327658:GNS327659 GXO327658:GXO327659 HHK327658:HHK327659 HRG327658:HRG327659 IBC327658:IBC327659 IKY327658:IKY327659 IUU327658:IUU327659 JEQ327658:JEQ327659 JOM327658:JOM327659 JYI327658:JYI327659 KIE327658:KIE327659 KSA327658:KSA327659 LBW327658:LBW327659 LLS327658:LLS327659 LVO327658:LVO327659 MFK327658:MFK327659 MPG327658:MPG327659 MZC327658:MZC327659 NIY327658:NIY327659 NSU327658:NSU327659 OCQ327658:OCQ327659 OMM327658:OMM327659 OWI327658:OWI327659 PGE327658:PGE327659 PQA327658:PQA327659 PZW327658:PZW327659 QJS327658:QJS327659 QTO327658:QTO327659 RDK327658:RDK327659 RNG327658:RNG327659 RXC327658:RXC327659 SGY327658:SGY327659 SQU327658:SQU327659 TAQ327658:TAQ327659 TKM327658:TKM327659 TUI327658:TUI327659 UEE327658:UEE327659 UOA327658:UOA327659 UXW327658:UXW327659 VHS327658:VHS327659 VRO327658:VRO327659 WBK327658:WBK327659 WLG327658:WLG327659 WVC327658:WVC327659 IQ393194:IQ393195 SM393194:SM393195 ACI393194:ACI393195 AME393194:AME393195 AWA393194:AWA393195 BFW393194:BFW393195 BPS393194:BPS393195 BZO393194:BZO393195 CJK393194:CJK393195 CTG393194:CTG393195 DDC393194:DDC393195 DMY393194:DMY393195 DWU393194:DWU393195 EGQ393194:EGQ393195 EQM393194:EQM393195 FAI393194:FAI393195 FKE393194:FKE393195 FUA393194:FUA393195 GDW393194:GDW393195 GNS393194:GNS393195 GXO393194:GXO393195 HHK393194:HHK393195 HRG393194:HRG393195 IBC393194:IBC393195 IKY393194:IKY393195 IUU393194:IUU393195 JEQ393194:JEQ393195 JOM393194:JOM393195 JYI393194:JYI393195 KIE393194:KIE393195 KSA393194:KSA393195 LBW393194:LBW393195 LLS393194:LLS393195 LVO393194:LVO393195 MFK393194:MFK393195 MPG393194:MPG393195 MZC393194:MZC393195 NIY393194:NIY393195 NSU393194:NSU393195 OCQ393194:OCQ393195 OMM393194:OMM393195 OWI393194:OWI393195 PGE393194:PGE393195 PQA393194:PQA393195 PZW393194:PZW393195 QJS393194:QJS393195 QTO393194:QTO393195 RDK393194:RDK393195 RNG393194:RNG393195 RXC393194:RXC393195 SGY393194:SGY393195 SQU393194:SQU393195 TAQ393194:TAQ393195 TKM393194:TKM393195 TUI393194:TUI393195 UEE393194:UEE393195 UOA393194:UOA393195 UXW393194:UXW393195 VHS393194:VHS393195 VRO393194:VRO393195 WBK393194:WBK393195 WLG393194:WLG393195 WVC393194:WVC393195 IQ458730:IQ458731 SM458730:SM458731 ACI458730:ACI458731 AME458730:AME458731 AWA458730:AWA458731 BFW458730:BFW458731 BPS458730:BPS458731 BZO458730:BZO458731 CJK458730:CJK458731 CTG458730:CTG458731 DDC458730:DDC458731 DMY458730:DMY458731 DWU458730:DWU458731 EGQ458730:EGQ458731 EQM458730:EQM458731 FAI458730:FAI458731 FKE458730:FKE458731 FUA458730:FUA458731 GDW458730:GDW458731 GNS458730:GNS458731 GXO458730:GXO458731 HHK458730:HHK458731 HRG458730:HRG458731 IBC458730:IBC458731 IKY458730:IKY458731 IUU458730:IUU458731 JEQ458730:JEQ458731 JOM458730:JOM458731 JYI458730:JYI458731 KIE458730:KIE458731 KSA458730:KSA458731 LBW458730:LBW458731 LLS458730:LLS458731 LVO458730:LVO458731 MFK458730:MFK458731 MPG458730:MPG458731 MZC458730:MZC458731 NIY458730:NIY458731 NSU458730:NSU458731 OCQ458730:OCQ458731 OMM458730:OMM458731 OWI458730:OWI458731 PGE458730:PGE458731 PQA458730:PQA458731 PZW458730:PZW458731 QJS458730:QJS458731 QTO458730:QTO458731 RDK458730:RDK458731 RNG458730:RNG458731 RXC458730:RXC458731 SGY458730:SGY458731 SQU458730:SQU458731 TAQ458730:TAQ458731 TKM458730:TKM458731 TUI458730:TUI458731 UEE458730:UEE458731 UOA458730:UOA458731 UXW458730:UXW458731 VHS458730:VHS458731 VRO458730:VRO458731 WBK458730:WBK458731 WLG458730:WLG458731 WVC458730:WVC458731 IQ524266:IQ524267 SM524266:SM524267 ACI524266:ACI524267 AME524266:AME524267 AWA524266:AWA524267 BFW524266:BFW524267 BPS524266:BPS524267 BZO524266:BZO524267 CJK524266:CJK524267 CTG524266:CTG524267 DDC524266:DDC524267 DMY524266:DMY524267 DWU524266:DWU524267 EGQ524266:EGQ524267 EQM524266:EQM524267 FAI524266:FAI524267 FKE524266:FKE524267 FUA524266:FUA524267 GDW524266:GDW524267 GNS524266:GNS524267 GXO524266:GXO524267 HHK524266:HHK524267 HRG524266:HRG524267 IBC524266:IBC524267 IKY524266:IKY524267 IUU524266:IUU524267 JEQ524266:JEQ524267 JOM524266:JOM524267 JYI524266:JYI524267 KIE524266:KIE524267 KSA524266:KSA524267 LBW524266:LBW524267 LLS524266:LLS524267 LVO524266:LVO524267 MFK524266:MFK524267 MPG524266:MPG524267 MZC524266:MZC524267 NIY524266:NIY524267 NSU524266:NSU524267 OCQ524266:OCQ524267 OMM524266:OMM524267 OWI524266:OWI524267 PGE524266:PGE524267 PQA524266:PQA524267 PZW524266:PZW524267 QJS524266:QJS524267 QTO524266:QTO524267 RDK524266:RDK524267 RNG524266:RNG524267 RXC524266:RXC524267 SGY524266:SGY524267 SQU524266:SQU524267 TAQ524266:TAQ524267 TKM524266:TKM524267 TUI524266:TUI524267 UEE524266:UEE524267 UOA524266:UOA524267 UXW524266:UXW524267 VHS524266:VHS524267 VRO524266:VRO524267 WBK524266:WBK524267 WLG524266:WLG524267 WVC524266:WVC524267 IQ589802:IQ589803 SM589802:SM589803 ACI589802:ACI589803 AME589802:AME589803 AWA589802:AWA589803 BFW589802:BFW589803 BPS589802:BPS589803 BZO589802:BZO589803 CJK589802:CJK589803 CTG589802:CTG589803 DDC589802:DDC589803 DMY589802:DMY589803 DWU589802:DWU589803 EGQ589802:EGQ589803 EQM589802:EQM589803 FAI589802:FAI589803 FKE589802:FKE589803 FUA589802:FUA589803 GDW589802:GDW589803 GNS589802:GNS589803 GXO589802:GXO589803 HHK589802:HHK589803 HRG589802:HRG589803 IBC589802:IBC589803 IKY589802:IKY589803 IUU589802:IUU589803 JEQ589802:JEQ589803 JOM589802:JOM589803 JYI589802:JYI589803 KIE589802:KIE589803 KSA589802:KSA589803 LBW589802:LBW589803 LLS589802:LLS589803 LVO589802:LVO589803 MFK589802:MFK589803 MPG589802:MPG589803 MZC589802:MZC589803 NIY589802:NIY589803 NSU589802:NSU589803 OCQ589802:OCQ589803 OMM589802:OMM589803 OWI589802:OWI589803 PGE589802:PGE589803 PQA589802:PQA589803 PZW589802:PZW589803 QJS589802:QJS589803 QTO589802:QTO589803 RDK589802:RDK589803 RNG589802:RNG589803 RXC589802:RXC589803 SGY589802:SGY589803 SQU589802:SQU589803 TAQ589802:TAQ589803 TKM589802:TKM589803 TUI589802:TUI589803 UEE589802:UEE589803 UOA589802:UOA589803 UXW589802:UXW589803 VHS589802:VHS589803 VRO589802:VRO589803 WBK589802:WBK589803 WLG589802:WLG589803 WVC589802:WVC589803 IQ655338:IQ655339 SM655338:SM655339 ACI655338:ACI655339 AME655338:AME655339 AWA655338:AWA655339 BFW655338:BFW655339 BPS655338:BPS655339 BZO655338:BZO655339 CJK655338:CJK655339 CTG655338:CTG655339 DDC655338:DDC655339 DMY655338:DMY655339 DWU655338:DWU655339 EGQ655338:EGQ655339 EQM655338:EQM655339 FAI655338:FAI655339 FKE655338:FKE655339 FUA655338:FUA655339 GDW655338:GDW655339 GNS655338:GNS655339 GXO655338:GXO655339 HHK655338:HHK655339 HRG655338:HRG655339 IBC655338:IBC655339 IKY655338:IKY655339 IUU655338:IUU655339 JEQ655338:JEQ655339 JOM655338:JOM655339 JYI655338:JYI655339 KIE655338:KIE655339 KSA655338:KSA655339 LBW655338:LBW655339 LLS655338:LLS655339 LVO655338:LVO655339 MFK655338:MFK655339 MPG655338:MPG655339 MZC655338:MZC655339 NIY655338:NIY655339 NSU655338:NSU655339 OCQ655338:OCQ655339 OMM655338:OMM655339 OWI655338:OWI655339 PGE655338:PGE655339 PQA655338:PQA655339 PZW655338:PZW655339 QJS655338:QJS655339 QTO655338:QTO655339 RDK655338:RDK655339 RNG655338:RNG655339 RXC655338:RXC655339 SGY655338:SGY655339 SQU655338:SQU655339 TAQ655338:TAQ655339 TKM655338:TKM655339 TUI655338:TUI655339 UEE655338:UEE655339 UOA655338:UOA655339 UXW655338:UXW655339 VHS655338:VHS655339 VRO655338:VRO655339 WBK655338:WBK655339 WLG655338:WLG655339 WVC655338:WVC655339 IQ720874:IQ720875 SM720874:SM720875 ACI720874:ACI720875 AME720874:AME720875 AWA720874:AWA720875 BFW720874:BFW720875 BPS720874:BPS720875 BZO720874:BZO720875 CJK720874:CJK720875 CTG720874:CTG720875 DDC720874:DDC720875 DMY720874:DMY720875 DWU720874:DWU720875 EGQ720874:EGQ720875 EQM720874:EQM720875 FAI720874:FAI720875 FKE720874:FKE720875 FUA720874:FUA720875 GDW720874:GDW720875 GNS720874:GNS720875 GXO720874:GXO720875 HHK720874:HHK720875 HRG720874:HRG720875 IBC720874:IBC720875 IKY720874:IKY720875 IUU720874:IUU720875 JEQ720874:JEQ720875 JOM720874:JOM720875 JYI720874:JYI720875 KIE720874:KIE720875 KSA720874:KSA720875 LBW720874:LBW720875 LLS720874:LLS720875 LVO720874:LVO720875 MFK720874:MFK720875 MPG720874:MPG720875 MZC720874:MZC720875 NIY720874:NIY720875 NSU720874:NSU720875 OCQ720874:OCQ720875 OMM720874:OMM720875 OWI720874:OWI720875 PGE720874:PGE720875 PQA720874:PQA720875 PZW720874:PZW720875 QJS720874:QJS720875 QTO720874:QTO720875 RDK720874:RDK720875 RNG720874:RNG720875 RXC720874:RXC720875 SGY720874:SGY720875 SQU720874:SQU720875 TAQ720874:TAQ720875 TKM720874:TKM720875 TUI720874:TUI720875 UEE720874:UEE720875 UOA720874:UOA720875 UXW720874:UXW720875 VHS720874:VHS720875 VRO720874:VRO720875 WBK720874:WBK720875 WLG720874:WLG720875 WVC720874:WVC720875 IQ786410:IQ786411 SM786410:SM786411 ACI786410:ACI786411 AME786410:AME786411 AWA786410:AWA786411 BFW786410:BFW786411 BPS786410:BPS786411 BZO786410:BZO786411 CJK786410:CJK786411 CTG786410:CTG786411 DDC786410:DDC786411 DMY786410:DMY786411 DWU786410:DWU786411 EGQ786410:EGQ786411 EQM786410:EQM786411 FAI786410:FAI786411 FKE786410:FKE786411 FUA786410:FUA786411 GDW786410:GDW786411 GNS786410:GNS786411 GXO786410:GXO786411 HHK786410:HHK786411 HRG786410:HRG786411 IBC786410:IBC786411 IKY786410:IKY786411 IUU786410:IUU786411 JEQ786410:JEQ786411 JOM786410:JOM786411 JYI786410:JYI786411 KIE786410:KIE786411 KSA786410:KSA786411 LBW786410:LBW786411 LLS786410:LLS786411 LVO786410:LVO786411 MFK786410:MFK786411 MPG786410:MPG786411 MZC786410:MZC786411 NIY786410:NIY786411 NSU786410:NSU786411 OCQ786410:OCQ786411 OMM786410:OMM786411 OWI786410:OWI786411 PGE786410:PGE786411 PQA786410:PQA786411 PZW786410:PZW786411 QJS786410:QJS786411 QTO786410:QTO786411 RDK786410:RDK786411 RNG786410:RNG786411 RXC786410:RXC786411 SGY786410:SGY786411 SQU786410:SQU786411 TAQ786410:TAQ786411 TKM786410:TKM786411 TUI786410:TUI786411 UEE786410:UEE786411 UOA786410:UOA786411 UXW786410:UXW786411 VHS786410:VHS786411 VRO786410:VRO786411 WBK786410:WBK786411 WLG786410:WLG786411 WVC786410:WVC786411 IQ851946:IQ851947 SM851946:SM851947 ACI851946:ACI851947 AME851946:AME851947 AWA851946:AWA851947 BFW851946:BFW851947 BPS851946:BPS851947 BZO851946:BZO851947 CJK851946:CJK851947 CTG851946:CTG851947 DDC851946:DDC851947 DMY851946:DMY851947 DWU851946:DWU851947 EGQ851946:EGQ851947 EQM851946:EQM851947 FAI851946:FAI851947 FKE851946:FKE851947 FUA851946:FUA851947 GDW851946:GDW851947 GNS851946:GNS851947 GXO851946:GXO851947 HHK851946:HHK851947 HRG851946:HRG851947 IBC851946:IBC851947 IKY851946:IKY851947 IUU851946:IUU851947 JEQ851946:JEQ851947 JOM851946:JOM851947 JYI851946:JYI851947 KIE851946:KIE851947 KSA851946:KSA851947 LBW851946:LBW851947 LLS851946:LLS851947 LVO851946:LVO851947 MFK851946:MFK851947 MPG851946:MPG851947 MZC851946:MZC851947 NIY851946:NIY851947 NSU851946:NSU851947 OCQ851946:OCQ851947 OMM851946:OMM851947 OWI851946:OWI851947 PGE851946:PGE851947 PQA851946:PQA851947 PZW851946:PZW851947 QJS851946:QJS851947 QTO851946:QTO851947 RDK851946:RDK851947 RNG851946:RNG851947 RXC851946:RXC851947 SGY851946:SGY851947 SQU851946:SQU851947 TAQ851946:TAQ851947 TKM851946:TKM851947 TUI851946:TUI851947 UEE851946:UEE851947 UOA851946:UOA851947 UXW851946:UXW851947 VHS851946:VHS851947 VRO851946:VRO851947 WBK851946:WBK851947 WLG851946:WLG851947 WVC851946:WVC851947 IQ917482:IQ917483 SM917482:SM917483 ACI917482:ACI917483 AME917482:AME917483 AWA917482:AWA917483 BFW917482:BFW917483 BPS917482:BPS917483 BZO917482:BZO917483 CJK917482:CJK917483 CTG917482:CTG917483 DDC917482:DDC917483 DMY917482:DMY917483 DWU917482:DWU917483 EGQ917482:EGQ917483 EQM917482:EQM917483 FAI917482:FAI917483 FKE917482:FKE917483 FUA917482:FUA917483 GDW917482:GDW917483 GNS917482:GNS917483 GXO917482:GXO917483 HHK917482:HHK917483 HRG917482:HRG917483 IBC917482:IBC917483 IKY917482:IKY917483 IUU917482:IUU917483 JEQ917482:JEQ917483 JOM917482:JOM917483 JYI917482:JYI917483 KIE917482:KIE917483 KSA917482:KSA917483 LBW917482:LBW917483 LLS917482:LLS917483 LVO917482:LVO917483 MFK917482:MFK917483 MPG917482:MPG917483 MZC917482:MZC917483 NIY917482:NIY917483 NSU917482:NSU917483 OCQ917482:OCQ917483 OMM917482:OMM917483 OWI917482:OWI917483 PGE917482:PGE917483 PQA917482:PQA917483 PZW917482:PZW917483 QJS917482:QJS917483 QTO917482:QTO917483 RDK917482:RDK917483 RNG917482:RNG917483 RXC917482:RXC917483 SGY917482:SGY917483 SQU917482:SQU917483 TAQ917482:TAQ917483 TKM917482:TKM917483 TUI917482:TUI917483 UEE917482:UEE917483 UOA917482:UOA917483 UXW917482:UXW917483 VHS917482:VHS917483 VRO917482:VRO917483 WBK917482:WBK917483 WLG917482:WLG917483 WVC917482:WVC917483 IQ983018:IQ983019 SM983018:SM983019 ACI983018:ACI983019 AME983018:AME983019 AWA983018:AWA983019 BFW983018:BFW983019 BPS983018:BPS983019 BZO983018:BZO983019 CJK983018:CJK983019 CTG983018:CTG983019 DDC983018:DDC983019 DMY983018:DMY983019 DWU983018:DWU983019 EGQ983018:EGQ983019 EQM983018:EQM983019 FAI983018:FAI983019 FKE983018:FKE983019 FUA983018:FUA983019 GDW983018:GDW983019 GNS983018:GNS983019 GXO983018:GXO983019 HHK983018:HHK983019 HRG983018:HRG983019 IBC983018:IBC983019 IKY983018:IKY983019 IUU983018:IUU983019 JEQ983018:JEQ983019 JOM983018:JOM983019 JYI983018:JYI983019 KIE983018:KIE983019 KSA983018:KSA983019 LBW983018:LBW983019 LLS983018:LLS983019 LVO983018:LVO983019 MFK983018:MFK983019 MPG983018:MPG983019 MZC983018:MZC983019 NIY983018:NIY983019 NSU983018:NSU983019 OCQ983018:OCQ983019 OMM983018:OMM983019 OWI983018:OWI983019 PGE983018:PGE983019 PQA983018:PQA983019 PZW983018:PZW983019 QJS983018:QJS983019 QTO983018:QTO983019 RDK983018:RDK983019 RNG983018:RNG983019 RXC983018:RXC983019 SGY983018:SGY983019 SQU983018:SQU983019 TAQ983018:TAQ983019 TKM983018:TKM983019 TUI983018:TUI983019 UEE983018:UEE983019 UOA983018:UOA983019 UXW983018:UXW983019 VHS983018:VHS983019 VRO983018:VRO983019 WBK983018:WBK983019 WLG983018:WLG983019 WVC983018:WVC983019 H983018:H983019 H917482:H917483 H851946:H851947 H786410:H786411 H720874:H720875 H655338:H655339 H589802:H589803 H524266:H524267 H458730:H458731 H393194:H393195 H327658:H327659 H262122:H262123 H196586:H196587 H131050:H131051 H65514:H65515 F983018:F983019 F917482:F917483 F851946:F851947 F786410:F786411 F720874:F720875 F655338:F655339 F589802:F589803 F524266:F524267 F458730:F458731 F393194:F393195 F327658:F327659 F262122:F262123 F196586:F196587 F131050:F131051 F65514:F65515">
      <formula1>0</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I34"/>
  <sheetViews>
    <sheetView workbookViewId="0">
      <selection activeCell="B15" sqref="B15:E15"/>
    </sheetView>
  </sheetViews>
  <sheetFormatPr defaultRowHeight="12.5"/>
  <cols>
    <col min="3" max="3" width="20.81640625" customWidth="1"/>
    <col min="4" max="4" width="18" customWidth="1"/>
    <col min="5" max="5" width="31.453125" customWidth="1"/>
    <col min="6" max="6" width="18.453125" customWidth="1"/>
    <col min="7" max="7" width="11.453125" customWidth="1"/>
    <col min="8" max="8" width="18" customWidth="1"/>
    <col min="9" max="9" width="11.453125" customWidth="1"/>
  </cols>
  <sheetData>
    <row r="1" spans="1:9" ht="17.5">
      <c r="A1" s="528" t="str">
        <f>'[2]Звіт 1,2,3'!A3</f>
        <v>ЗВІТ ПРО ДОХОДИ ТА ВИТРАТИ за 9 місяців 2022 року</v>
      </c>
      <c r="B1" s="528"/>
      <c r="C1" s="528"/>
      <c r="D1" s="528"/>
      <c r="E1" s="528"/>
      <c r="F1" s="528"/>
      <c r="G1" s="528"/>
      <c r="H1" s="528"/>
      <c r="I1" s="528"/>
    </row>
    <row r="2" spans="1:9" ht="18.5" thickBot="1">
      <c r="A2" s="529" t="s">
        <v>161</v>
      </c>
      <c r="B2" s="529"/>
      <c r="C2" s="529"/>
      <c r="D2" s="46"/>
      <c r="E2" s="46"/>
      <c r="F2" s="46"/>
      <c r="G2" s="46"/>
      <c r="H2" s="46"/>
      <c r="I2" s="46"/>
    </row>
    <row r="3" spans="1:9" ht="69" customHeight="1">
      <c r="A3" s="48" t="s">
        <v>162</v>
      </c>
      <c r="B3" s="530" t="s">
        <v>163</v>
      </c>
      <c r="C3" s="530"/>
      <c r="D3" s="530"/>
      <c r="E3" s="530"/>
      <c r="F3" s="49" t="s">
        <v>164</v>
      </c>
      <c r="G3" s="50" t="s">
        <v>165</v>
      </c>
      <c r="H3" s="49" t="s">
        <v>166</v>
      </c>
      <c r="I3" s="51" t="s">
        <v>165</v>
      </c>
    </row>
    <row r="4" spans="1:9" ht="18">
      <c r="A4" s="52" t="s">
        <v>167</v>
      </c>
      <c r="B4" s="531">
        <v>2</v>
      </c>
      <c r="C4" s="531"/>
      <c r="D4" s="531"/>
      <c r="E4" s="531"/>
      <c r="F4" s="53">
        <v>3</v>
      </c>
      <c r="G4" s="54">
        <v>4</v>
      </c>
      <c r="H4" s="53">
        <v>5</v>
      </c>
      <c r="I4" s="55">
        <v>6</v>
      </c>
    </row>
    <row r="5" spans="1:9" ht="18.5" thickBot="1">
      <c r="A5" s="56" t="s">
        <v>168</v>
      </c>
      <c r="B5" s="532" t="s">
        <v>169</v>
      </c>
      <c r="C5" s="532"/>
      <c r="D5" s="532"/>
      <c r="E5" s="532"/>
      <c r="F5" s="57">
        <f>SUM(F6,F14,F24)</f>
        <v>69514216.039999992</v>
      </c>
      <c r="G5" s="58">
        <v>1</v>
      </c>
      <c r="H5" s="57">
        <f>SUM(H6,H14,H24)</f>
        <v>65071108.270000003</v>
      </c>
      <c r="I5" s="59">
        <v>1</v>
      </c>
    </row>
    <row r="6" spans="1:9" ht="18">
      <c r="A6" s="62" t="s">
        <v>170</v>
      </c>
      <c r="B6" s="508" t="s">
        <v>171</v>
      </c>
      <c r="C6" s="508"/>
      <c r="D6" s="508"/>
      <c r="E6" s="508"/>
      <c r="F6" s="63">
        <f>SUM(F7,F8,F9,F12)</f>
        <v>53590586.960000001</v>
      </c>
      <c r="G6" s="64">
        <f>F6/$F$5</f>
        <v>0.77092989050128702</v>
      </c>
      <c r="H6" s="63">
        <f>SUM(H7,H8,H9,H12)</f>
        <v>51284900.530000001</v>
      </c>
      <c r="I6" s="65">
        <f>H6/$H$5</f>
        <v>0.78813626958992622</v>
      </c>
    </row>
    <row r="7" spans="1:9" ht="18" hidden="1" customHeight="1">
      <c r="A7" s="66" t="s">
        <v>172</v>
      </c>
      <c r="B7" s="533" t="s">
        <v>173</v>
      </c>
      <c r="C7" s="534"/>
      <c r="D7" s="534"/>
      <c r="E7" s="535"/>
      <c r="F7" s="67">
        <v>0</v>
      </c>
      <c r="G7" s="68">
        <f t="shared" ref="G7:G27" si="0">F7/$F$5</f>
        <v>0</v>
      </c>
      <c r="H7" s="67">
        <v>0</v>
      </c>
      <c r="I7" s="69">
        <f t="shared" ref="I7:I27" si="1">H7/$H$5</f>
        <v>0</v>
      </c>
    </row>
    <row r="8" spans="1:9" ht="18" hidden="1" customHeight="1">
      <c r="A8" s="70" t="s">
        <v>174</v>
      </c>
      <c r="B8" s="533" t="s">
        <v>175</v>
      </c>
      <c r="C8" s="534"/>
      <c r="D8" s="534"/>
      <c r="E8" s="535"/>
      <c r="F8" s="67">
        <v>0</v>
      </c>
      <c r="G8" s="68">
        <f t="shared" si="0"/>
        <v>0</v>
      </c>
      <c r="H8" s="67">
        <v>0</v>
      </c>
      <c r="I8" s="69">
        <f t="shared" si="1"/>
        <v>0</v>
      </c>
    </row>
    <row r="9" spans="1:9" ht="18">
      <c r="A9" s="71" t="s">
        <v>176</v>
      </c>
      <c r="B9" s="500" t="s">
        <v>177</v>
      </c>
      <c r="C9" s="500"/>
      <c r="D9" s="500"/>
      <c r="E9" s="500"/>
      <c r="F9" s="67">
        <v>53590586.960000001</v>
      </c>
      <c r="G9" s="68">
        <f t="shared" si="0"/>
        <v>0.77092989050128702</v>
      </c>
      <c r="H9" s="67">
        <v>51284900.530000001</v>
      </c>
      <c r="I9" s="69">
        <f t="shared" si="1"/>
        <v>0.78813626958992622</v>
      </c>
    </row>
    <row r="10" spans="1:9" ht="18.5" thickBot="1">
      <c r="A10" s="71" t="s">
        <v>178</v>
      </c>
      <c r="B10" s="536" t="s">
        <v>179</v>
      </c>
      <c r="C10" s="536"/>
      <c r="D10" s="536"/>
      <c r="E10" s="536"/>
      <c r="F10" s="72">
        <f>'[2]Дод_Доходи ПМГ '!D9</f>
        <v>53590586.959999993</v>
      </c>
      <c r="G10" s="68">
        <f t="shared" si="0"/>
        <v>0.77092989050128691</v>
      </c>
      <c r="H10" s="72">
        <f>'[2]Дод_Доходи ПМГ '!E9</f>
        <v>51284900.529999994</v>
      </c>
      <c r="I10" s="69">
        <f t="shared" si="1"/>
        <v>0.78813626958992611</v>
      </c>
    </row>
    <row r="11" spans="1:9" ht="18.5" hidden="1" thickBot="1">
      <c r="A11" s="71" t="s">
        <v>180</v>
      </c>
      <c r="B11" s="536" t="s">
        <v>181</v>
      </c>
      <c r="C11" s="536"/>
      <c r="D11" s="536"/>
      <c r="E11" s="536"/>
      <c r="F11" s="72">
        <f>F9-F10</f>
        <v>0</v>
      </c>
      <c r="G11" s="68">
        <f t="shared" si="0"/>
        <v>0</v>
      </c>
      <c r="H11" s="72">
        <f>H9-H10</f>
        <v>0</v>
      </c>
      <c r="I11" s="69">
        <f t="shared" si="1"/>
        <v>0</v>
      </c>
    </row>
    <row r="12" spans="1:9" ht="30" hidden="1" customHeight="1">
      <c r="A12" s="71" t="s">
        <v>182</v>
      </c>
      <c r="B12" s="527" t="s">
        <v>183</v>
      </c>
      <c r="C12" s="527"/>
      <c r="D12" s="527"/>
      <c r="E12" s="527"/>
      <c r="F12" s="73">
        <v>0</v>
      </c>
      <c r="G12" s="68">
        <f t="shared" si="0"/>
        <v>0</v>
      </c>
      <c r="H12" s="73">
        <v>0</v>
      </c>
      <c r="I12" s="69">
        <f t="shared" si="1"/>
        <v>0</v>
      </c>
    </row>
    <row r="13" spans="1:9" ht="9" hidden="1" customHeight="1" thickBot="1">
      <c r="A13" s="74" t="s">
        <v>184</v>
      </c>
      <c r="B13" s="538" t="s">
        <v>185</v>
      </c>
      <c r="C13" s="538"/>
      <c r="D13" s="538"/>
      <c r="E13" s="538"/>
      <c r="F13" s="75">
        <v>0</v>
      </c>
      <c r="G13" s="76">
        <f t="shared" si="0"/>
        <v>0</v>
      </c>
      <c r="H13" s="75">
        <v>0</v>
      </c>
      <c r="I13" s="77">
        <f t="shared" si="1"/>
        <v>0</v>
      </c>
    </row>
    <row r="14" spans="1:9" ht="18">
      <c r="A14" s="78" t="s">
        <v>186</v>
      </c>
      <c r="B14" s="537" t="s">
        <v>187</v>
      </c>
      <c r="C14" s="508"/>
      <c r="D14" s="508"/>
      <c r="E14" s="508"/>
      <c r="F14" s="79">
        <f>F15+F18+F19+F20</f>
        <v>15196949.359999999</v>
      </c>
      <c r="G14" s="64">
        <f t="shared" si="0"/>
        <v>0.21861642446280835</v>
      </c>
      <c r="H14" s="79">
        <f>H15+H18+H19+H20</f>
        <v>12979827.5</v>
      </c>
      <c r="I14" s="65">
        <f t="shared" si="1"/>
        <v>0.19947143740264436</v>
      </c>
    </row>
    <row r="15" spans="1:9" ht="18">
      <c r="A15" s="80" t="s">
        <v>188</v>
      </c>
      <c r="B15" s="539" t="s">
        <v>189</v>
      </c>
      <c r="C15" s="540"/>
      <c r="D15" s="540"/>
      <c r="E15" s="540"/>
      <c r="F15" s="81">
        <f>9769698.09+2054278.61+3034291.76</f>
        <v>14858268.459999999</v>
      </c>
      <c r="G15" s="68">
        <f t="shared" si="0"/>
        <v>0.21374431456509885</v>
      </c>
      <c r="H15" s="67">
        <f>7944255.31+4916106.36</f>
        <v>12860361.67</v>
      </c>
      <c r="I15" s="69">
        <f t="shared" si="1"/>
        <v>0.19763551001219176</v>
      </c>
    </row>
    <row r="16" spans="1:9" ht="24" customHeight="1">
      <c r="A16" s="82" t="s">
        <v>190</v>
      </c>
      <c r="B16" s="541" t="s">
        <v>191</v>
      </c>
      <c r="C16" s="536"/>
      <c r="D16" s="536"/>
      <c r="E16" s="536"/>
      <c r="F16" s="67">
        <v>0</v>
      </c>
      <c r="G16" s="68">
        <f t="shared" si="0"/>
        <v>0</v>
      </c>
      <c r="H16" s="67">
        <v>0</v>
      </c>
      <c r="I16" s="69">
        <f t="shared" si="1"/>
        <v>0</v>
      </c>
    </row>
    <row r="17" spans="1:9" ht="37.5" customHeight="1">
      <c r="A17" s="82" t="s">
        <v>192</v>
      </c>
      <c r="B17" s="541" t="s">
        <v>193</v>
      </c>
      <c r="C17" s="536"/>
      <c r="D17" s="536"/>
      <c r="E17" s="536"/>
      <c r="F17" s="67">
        <v>0</v>
      </c>
      <c r="G17" s="68">
        <f>F17/$F$5</f>
        <v>0</v>
      </c>
      <c r="H17" s="72">
        <f>'[2]Звіт Пацієнт '!P25</f>
        <v>9498.9</v>
      </c>
      <c r="I17" s="69">
        <f>H17/$H$5</f>
        <v>1.4597722787486802E-4</v>
      </c>
    </row>
    <row r="18" spans="1:9" ht="18">
      <c r="A18" s="83" t="s">
        <v>194</v>
      </c>
      <c r="B18" s="542" t="s">
        <v>195</v>
      </c>
      <c r="C18" s="543"/>
      <c r="D18" s="543"/>
      <c r="E18" s="543"/>
      <c r="F18" s="67">
        <f>7194.73+5442.42</f>
        <v>12637.15</v>
      </c>
      <c r="G18" s="68">
        <f t="shared" si="0"/>
        <v>1.8179231126951514E-4</v>
      </c>
      <c r="H18" s="67">
        <f>1894.03+1417.44</f>
        <v>3311.4700000000003</v>
      </c>
      <c r="I18" s="69">
        <f t="shared" si="1"/>
        <v>5.0890019980291322E-5</v>
      </c>
    </row>
    <row r="19" spans="1:9" ht="18">
      <c r="A19" s="83" t="s">
        <v>196</v>
      </c>
      <c r="B19" s="542" t="s">
        <v>197</v>
      </c>
      <c r="C19" s="543"/>
      <c r="D19" s="543"/>
      <c r="E19" s="543"/>
      <c r="F19" s="67">
        <f>14354.42</f>
        <v>14354.42</v>
      </c>
      <c r="G19" s="68">
        <f t="shared" si="0"/>
        <v>2.0649617902243413E-4</v>
      </c>
      <c r="H19" s="67">
        <f>12310.51+24686.51</f>
        <v>36997.019999999997</v>
      </c>
      <c r="I19" s="69">
        <f t="shared" si="1"/>
        <v>5.685629303636263E-4</v>
      </c>
    </row>
    <row r="20" spans="1:9" ht="24" customHeight="1" thickBot="1">
      <c r="A20" s="83" t="s">
        <v>198</v>
      </c>
      <c r="B20" s="542" t="s">
        <v>199</v>
      </c>
      <c r="C20" s="543"/>
      <c r="D20" s="543"/>
      <c r="E20" s="543"/>
      <c r="F20" s="84">
        <f>175722.5+5058.3+80293.03+3912.03+17898+28805.47</f>
        <v>311689.32999999996</v>
      </c>
      <c r="G20" s="68">
        <f t="shared" si="0"/>
        <v>4.483821407417544E-3</v>
      </c>
      <c r="H20" s="84">
        <f>20493.55+1475+56957.07+231.72</f>
        <v>79157.34</v>
      </c>
      <c r="I20" s="69">
        <f t="shared" si="1"/>
        <v>1.2164744401086868E-3</v>
      </c>
    </row>
    <row r="21" spans="1:9" ht="18" hidden="1">
      <c r="A21" s="85" t="s">
        <v>200</v>
      </c>
      <c r="B21" s="544" t="s">
        <v>201</v>
      </c>
      <c r="C21" s="545"/>
      <c r="D21" s="545"/>
      <c r="E21" s="545"/>
      <c r="F21" s="72">
        <f>F22+F23</f>
        <v>0</v>
      </c>
      <c r="G21" s="68">
        <f t="shared" si="0"/>
        <v>0</v>
      </c>
      <c r="H21" s="72">
        <f>H22+H23</f>
        <v>0</v>
      </c>
      <c r="I21" s="69">
        <f t="shared" si="1"/>
        <v>0</v>
      </c>
    </row>
    <row r="22" spans="1:9" ht="18" hidden="1">
      <c r="A22" s="85" t="s">
        <v>202</v>
      </c>
      <c r="B22" s="541" t="s">
        <v>203</v>
      </c>
      <c r="C22" s="536"/>
      <c r="D22" s="536"/>
      <c r="E22" s="536"/>
      <c r="F22" s="67">
        <v>0</v>
      </c>
      <c r="G22" s="68">
        <f t="shared" si="0"/>
        <v>0</v>
      </c>
      <c r="H22" s="67">
        <v>0</v>
      </c>
      <c r="I22" s="69">
        <f t="shared" si="1"/>
        <v>0</v>
      </c>
    </row>
    <row r="23" spans="1:9" ht="18.5" hidden="1" thickBot="1">
      <c r="A23" s="85" t="s">
        <v>204</v>
      </c>
      <c r="B23" s="541" t="s">
        <v>205</v>
      </c>
      <c r="C23" s="536"/>
      <c r="D23" s="536"/>
      <c r="E23" s="536"/>
      <c r="F23" s="67">
        <v>0</v>
      </c>
      <c r="G23" s="68">
        <f t="shared" si="0"/>
        <v>0</v>
      </c>
      <c r="H23" s="67">
        <v>0</v>
      </c>
      <c r="I23" s="69">
        <f t="shared" si="1"/>
        <v>0</v>
      </c>
    </row>
    <row r="24" spans="1:9" ht="18">
      <c r="A24" s="78" t="s">
        <v>206</v>
      </c>
      <c r="B24" s="537" t="s">
        <v>207</v>
      </c>
      <c r="C24" s="508"/>
      <c r="D24" s="508"/>
      <c r="E24" s="508"/>
      <c r="F24" s="79">
        <f>F25+F26+F27</f>
        <v>726679.72</v>
      </c>
      <c r="G24" s="64">
        <f t="shared" si="0"/>
        <v>1.045368503590478E-2</v>
      </c>
      <c r="H24" s="79">
        <f>H25+H26+H27</f>
        <v>806380.24</v>
      </c>
      <c r="I24" s="65">
        <f t="shared" si="1"/>
        <v>1.2392293007429363E-2</v>
      </c>
    </row>
    <row r="25" spans="1:9" ht="42" customHeight="1">
      <c r="A25" s="86" t="s">
        <v>208</v>
      </c>
      <c r="B25" s="542" t="s">
        <v>209</v>
      </c>
      <c r="C25" s="543"/>
      <c r="D25" s="543"/>
      <c r="E25" s="543"/>
      <c r="F25" s="87">
        <f>101363.16+51556.63</f>
        <v>152919.79</v>
      </c>
      <c r="G25" s="68">
        <f t="shared" si="0"/>
        <v>2.1998347778533047E-3</v>
      </c>
      <c r="H25" s="87">
        <f>65884.05+56100.96+56903.85</f>
        <v>178888.86000000002</v>
      </c>
      <c r="I25" s="69">
        <f t="shared" si="1"/>
        <v>2.7491288339171237E-3</v>
      </c>
    </row>
    <row r="26" spans="1:9" ht="44.15" customHeight="1">
      <c r="A26" s="86" t="s">
        <v>210</v>
      </c>
      <c r="B26" s="542" t="s">
        <v>211</v>
      </c>
      <c r="C26" s="543"/>
      <c r="D26" s="543"/>
      <c r="E26" s="543"/>
      <c r="F26" s="87">
        <f>343658.38+230101.55</f>
        <v>573759.92999999993</v>
      </c>
      <c r="G26" s="68">
        <f t="shared" si="0"/>
        <v>8.2538502580514761E-3</v>
      </c>
      <c r="H26" s="87">
        <f>256161.54+40.94+175995.68+195293.22</f>
        <v>627491.38</v>
      </c>
      <c r="I26" s="69">
        <f t="shared" si="1"/>
        <v>9.6431641735122385E-3</v>
      </c>
    </row>
    <row r="27" spans="1:9" ht="18.5" thickBot="1">
      <c r="A27" s="88" t="s">
        <v>212</v>
      </c>
      <c r="B27" s="546" t="s">
        <v>213</v>
      </c>
      <c r="C27" s="547"/>
      <c r="D27" s="547"/>
      <c r="E27" s="547"/>
      <c r="F27" s="89">
        <v>0</v>
      </c>
      <c r="G27" s="90">
        <f t="shared" si="0"/>
        <v>0</v>
      </c>
      <c r="H27" s="91">
        <v>0</v>
      </c>
      <c r="I27" s="92">
        <f t="shared" si="1"/>
        <v>0</v>
      </c>
    </row>
    <row r="28" spans="1:9" ht="18.5" hidden="1" thickBot="1">
      <c r="A28" s="548" t="s">
        <v>214</v>
      </c>
      <c r="B28" s="529"/>
      <c r="C28" s="529"/>
      <c r="D28" s="93"/>
      <c r="E28" s="93"/>
      <c r="F28" s="93"/>
      <c r="G28" s="93"/>
      <c r="H28" s="93"/>
      <c r="I28" s="258"/>
    </row>
    <row r="29" spans="1:9" ht="54" hidden="1">
      <c r="A29" s="94" t="s">
        <v>162</v>
      </c>
      <c r="B29" s="484" t="s">
        <v>215</v>
      </c>
      <c r="C29" s="484"/>
      <c r="D29" s="484"/>
      <c r="E29" s="484"/>
      <c r="F29" s="49" t="s">
        <v>164</v>
      </c>
      <c r="G29" s="50" t="s">
        <v>165</v>
      </c>
      <c r="H29" s="49" t="s">
        <v>166</v>
      </c>
      <c r="I29" s="51" t="s">
        <v>165</v>
      </c>
    </row>
    <row r="30" spans="1:9" ht="18" hidden="1">
      <c r="A30" s="96">
        <v>1</v>
      </c>
      <c r="B30" s="485">
        <v>2</v>
      </c>
      <c r="C30" s="485"/>
      <c r="D30" s="485"/>
      <c r="E30" s="485"/>
      <c r="F30" s="53">
        <v>3</v>
      </c>
      <c r="G30" s="53">
        <v>4</v>
      </c>
      <c r="H30" s="53">
        <v>5</v>
      </c>
      <c r="I30" s="97">
        <v>6</v>
      </c>
    </row>
    <row r="31" spans="1:9" ht="18">
      <c r="A31" s="98" t="s">
        <v>216</v>
      </c>
      <c r="B31" s="494" t="s">
        <v>217</v>
      </c>
      <c r="C31" s="494"/>
      <c r="D31" s="494"/>
      <c r="E31" s="494"/>
      <c r="F31" s="99">
        <f>F32+F33+F34</f>
        <v>56614975.119999997</v>
      </c>
      <c r="G31" s="68">
        <f>G32+G33+G34</f>
        <v>1</v>
      </c>
      <c r="H31" s="99">
        <f>H32+H33+H34</f>
        <v>58898869.439999998</v>
      </c>
      <c r="I31" s="69">
        <f>I32+I33+I34</f>
        <v>1</v>
      </c>
    </row>
    <row r="32" spans="1:9" ht="18">
      <c r="A32" s="98" t="s">
        <v>218</v>
      </c>
      <c r="B32" s="504" t="s">
        <v>219</v>
      </c>
      <c r="C32" s="504"/>
      <c r="D32" s="504"/>
      <c r="E32" s="504"/>
      <c r="F32" s="100">
        <v>0</v>
      </c>
      <c r="G32" s="68">
        <f>F32/$F$31</f>
        <v>0</v>
      </c>
      <c r="H32" s="100">
        <v>0</v>
      </c>
      <c r="I32" s="69">
        <f>H32/$H$31</f>
        <v>0</v>
      </c>
    </row>
    <row r="33" spans="1:9" ht="18">
      <c r="A33" s="98" t="s">
        <v>220</v>
      </c>
      <c r="B33" s="504" t="s">
        <v>221</v>
      </c>
      <c r="C33" s="504"/>
      <c r="D33" s="504"/>
      <c r="E33" s="504"/>
      <c r="F33" s="100">
        <v>0</v>
      </c>
      <c r="G33" s="68">
        <f>F33/$F$31</f>
        <v>0</v>
      </c>
      <c r="H33" s="100">
        <v>0</v>
      </c>
      <c r="I33" s="69">
        <f>H33/$H$31</f>
        <v>0</v>
      </c>
    </row>
    <row r="34" spans="1:9" ht="18.5" thickBot="1">
      <c r="A34" s="101" t="s">
        <v>222</v>
      </c>
      <c r="B34" s="496" t="s">
        <v>223</v>
      </c>
      <c r="C34" s="496"/>
      <c r="D34" s="496"/>
      <c r="E34" s="496"/>
      <c r="F34" s="102">
        <f>33529111.49+23085863.63</f>
        <v>56614975.119999997</v>
      </c>
      <c r="G34" s="90">
        <f>F34/$F$31</f>
        <v>1</v>
      </c>
      <c r="H34" s="102">
        <f>39150099.38+19748770.06</f>
        <v>58898869.439999998</v>
      </c>
      <c r="I34" s="92">
        <f>H34/$H$31</f>
        <v>1</v>
      </c>
    </row>
  </sheetData>
  <mergeCells count="34">
    <mergeCell ref="B31:E31"/>
    <mergeCell ref="B32:E32"/>
    <mergeCell ref="B33:E33"/>
    <mergeCell ref="B34:E34"/>
    <mergeCell ref="B25:E25"/>
    <mergeCell ref="B26:E26"/>
    <mergeCell ref="B27:E27"/>
    <mergeCell ref="A28:C28"/>
    <mergeCell ref="B29:E29"/>
    <mergeCell ref="B30:E30"/>
    <mergeCell ref="B24:E24"/>
    <mergeCell ref="B13:E13"/>
    <mergeCell ref="B14:E14"/>
    <mergeCell ref="B15:E15"/>
    <mergeCell ref="B16:E16"/>
    <mergeCell ref="B17:E17"/>
    <mergeCell ref="B18:E18"/>
    <mergeCell ref="B19:E19"/>
    <mergeCell ref="B20:E20"/>
    <mergeCell ref="B21:E21"/>
    <mergeCell ref="B22:E22"/>
    <mergeCell ref="B23:E23"/>
    <mergeCell ref="B12:E12"/>
    <mergeCell ref="A1:I1"/>
    <mergeCell ref="A2:C2"/>
    <mergeCell ref="B3:E3"/>
    <mergeCell ref="B4:E4"/>
    <mergeCell ref="B5:E5"/>
    <mergeCell ref="B6:E6"/>
    <mergeCell ref="B7:E7"/>
    <mergeCell ref="B8:E8"/>
    <mergeCell ref="B9:E9"/>
    <mergeCell ref="B10:E10"/>
    <mergeCell ref="B11:E11"/>
  </mergeCells>
  <conditionalFormatting sqref="F5:I34">
    <cfRule type="cellIs" dxfId="1" priority="1" operator="lessThan">
      <formula>0</formula>
    </cfRule>
  </conditionalFormatting>
  <dataValidations count="3">
    <dataValidation type="decimal" showInputMessage="1" showErrorMessage="1" sqref="F14 F10:F11 H10:H11 H5:H6 H31 F5:F6 F31 H14">
      <formula1>-1000000000000</formula1>
      <formula2>1000000000000</formula2>
    </dataValidation>
    <dataValidation type="decimal" operator="greaterThanOrEqual" showInputMessage="1" showErrorMessage="1" error="Будь ласка, вкажіть додатнє число." sqref="F15:F27 H32:H34 F32:F34 H7:H9 H15:H27 F7:F9">
      <formula1>0</formula1>
    </dataValidation>
    <dataValidation type="decimal" operator="lessThanOrEqual" showInputMessage="1" showErrorMessage="1" error="Будь ласка, вкажіть від'ємне число." sqref="H12:H13 F12:F13">
      <formula1>0</formula1>
    </dataValidation>
  </dataValidations>
  <pageMargins left="0.2" right="0.2" top="0.2" bottom="0.2" header="0.2" footer="0.2"/>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S60"/>
  <sheetViews>
    <sheetView view="pageBreakPreview" topLeftCell="A15" zoomScale="60" workbookViewId="0">
      <selection activeCell="P25" sqref="P25"/>
    </sheetView>
  </sheetViews>
  <sheetFormatPr defaultColWidth="8.7265625" defaultRowHeight="15.5"/>
  <cols>
    <col min="1" max="1" width="7.26953125" style="382" customWidth="1"/>
    <col min="2" max="2" width="8.7265625" style="267"/>
    <col min="3" max="3" width="53.453125" style="267" customWidth="1"/>
    <col min="4" max="4" width="14.26953125" style="267" customWidth="1"/>
    <col min="5" max="5" width="13.54296875" style="267" customWidth="1"/>
    <col min="6" max="7" width="14.1796875" style="267" customWidth="1"/>
    <col min="8" max="9" width="0" style="267" hidden="1" customWidth="1"/>
    <col min="10" max="10" width="12.453125" style="267" customWidth="1"/>
    <col min="11" max="11" width="12.81640625" style="267" customWidth="1"/>
    <col min="12" max="13" width="0" style="267" hidden="1" customWidth="1"/>
    <col min="14" max="14" width="13.26953125" style="267" customWidth="1"/>
    <col min="15" max="15" width="14.1796875" style="267" customWidth="1"/>
    <col min="16" max="16" width="13.7265625" style="267" customWidth="1"/>
    <col min="17" max="17" width="8.7265625" style="267" customWidth="1"/>
    <col min="18" max="18" width="11" style="267" customWidth="1"/>
    <col min="19" max="19" width="11.1796875" style="267" customWidth="1"/>
    <col min="20" max="16384" width="8.7265625" style="267"/>
  </cols>
  <sheetData>
    <row r="1" spans="1:19" ht="16" thickBot="1">
      <c r="A1" s="366" t="s">
        <v>374</v>
      </c>
      <c r="B1" s="259"/>
      <c r="C1" s="259"/>
      <c r="D1" s="260"/>
      <c r="E1" s="261"/>
      <c r="F1" s="260"/>
      <c r="G1" s="260"/>
      <c r="H1" s="260"/>
      <c r="I1" s="260"/>
      <c r="J1" s="262"/>
      <c r="K1" s="263"/>
      <c r="L1" s="263"/>
      <c r="M1" s="263"/>
      <c r="N1" s="264"/>
      <c r="O1" s="265"/>
      <c r="P1" s="265"/>
      <c r="Q1" s="265"/>
      <c r="R1" s="265"/>
      <c r="S1" s="266"/>
    </row>
    <row r="2" spans="1:19">
      <c r="A2" s="549" t="s">
        <v>225</v>
      </c>
      <c r="B2" s="551" t="s">
        <v>215</v>
      </c>
      <c r="C2" s="551"/>
      <c r="D2" s="553" t="s">
        <v>226</v>
      </c>
      <c r="E2" s="553"/>
      <c r="F2" s="554" t="s">
        <v>227</v>
      </c>
      <c r="G2" s="554"/>
      <c r="H2" s="554" t="s">
        <v>228</v>
      </c>
      <c r="I2" s="554"/>
      <c r="J2" s="554" t="s">
        <v>229</v>
      </c>
      <c r="K2" s="554"/>
      <c r="L2" s="556" t="s">
        <v>230</v>
      </c>
      <c r="M2" s="557"/>
      <c r="N2" s="558" t="s">
        <v>370</v>
      </c>
      <c r="O2" s="559"/>
      <c r="P2" s="559"/>
      <c r="Q2" s="559"/>
      <c r="R2" s="560" t="s">
        <v>232</v>
      </c>
      <c r="S2" s="561"/>
    </row>
    <row r="3" spans="1:19" ht="93">
      <c r="A3" s="550"/>
      <c r="B3" s="552"/>
      <c r="C3" s="552"/>
      <c r="D3" s="112" t="s">
        <v>164</v>
      </c>
      <c r="E3" s="112" t="s">
        <v>166</v>
      </c>
      <c r="F3" s="112" t="s">
        <v>164</v>
      </c>
      <c r="G3" s="112" t="s">
        <v>166</v>
      </c>
      <c r="H3" s="112" t="s">
        <v>164</v>
      </c>
      <c r="I3" s="112" t="s">
        <v>166</v>
      </c>
      <c r="J3" s="112" t="s">
        <v>164</v>
      </c>
      <c r="K3" s="112" t="s">
        <v>166</v>
      </c>
      <c r="L3" s="112" t="s">
        <v>164</v>
      </c>
      <c r="M3" s="113" t="s">
        <v>166</v>
      </c>
      <c r="N3" s="114" t="s">
        <v>164</v>
      </c>
      <c r="O3" s="115" t="s">
        <v>233</v>
      </c>
      <c r="P3" s="115" t="s">
        <v>234</v>
      </c>
      <c r="Q3" s="116" t="s">
        <v>373</v>
      </c>
      <c r="R3" s="114" t="s">
        <v>164</v>
      </c>
      <c r="S3" s="117" t="s">
        <v>166</v>
      </c>
    </row>
    <row r="4" spans="1:19">
      <c r="A4" s="367" t="s">
        <v>236</v>
      </c>
      <c r="B4" s="552">
        <v>2</v>
      </c>
      <c r="C4" s="552"/>
      <c r="D4" s="268">
        <v>3</v>
      </c>
      <c r="E4" s="268">
        <v>4</v>
      </c>
      <c r="F4" s="268">
        <v>5</v>
      </c>
      <c r="G4" s="268">
        <v>6</v>
      </c>
      <c r="H4" s="268">
        <v>7</v>
      </c>
      <c r="I4" s="268">
        <v>8</v>
      </c>
      <c r="J4" s="268">
        <v>9</v>
      </c>
      <c r="K4" s="268">
        <v>10</v>
      </c>
      <c r="L4" s="268">
        <v>11</v>
      </c>
      <c r="M4" s="269">
        <v>12</v>
      </c>
      <c r="N4" s="270">
        <v>13</v>
      </c>
      <c r="O4" s="268">
        <v>14</v>
      </c>
      <c r="P4" s="268" t="s">
        <v>237</v>
      </c>
      <c r="Q4" s="269" t="s">
        <v>238</v>
      </c>
      <c r="R4" s="270">
        <v>15</v>
      </c>
      <c r="S4" s="271">
        <v>16</v>
      </c>
    </row>
    <row r="5" spans="1:19">
      <c r="A5" s="368" t="s">
        <v>239</v>
      </c>
      <c r="B5" s="562" t="s">
        <v>371</v>
      </c>
      <c r="C5" s="562"/>
      <c r="D5" s="272">
        <f>D6+D61</f>
        <v>62407486.489999995</v>
      </c>
      <c r="E5" s="272">
        <f>E6+E61</f>
        <v>62923086.179999992</v>
      </c>
      <c r="F5" s="273" t="s">
        <v>241</v>
      </c>
      <c r="G5" s="273" t="s">
        <v>241</v>
      </c>
      <c r="H5" s="273" t="s">
        <v>241</v>
      </c>
      <c r="I5" s="273" t="s">
        <v>241</v>
      </c>
      <c r="J5" s="273" t="s">
        <v>241</v>
      </c>
      <c r="K5" s="273" t="s">
        <v>241</v>
      </c>
      <c r="L5" s="273" t="s">
        <v>241</v>
      </c>
      <c r="M5" s="274" t="s">
        <v>241</v>
      </c>
      <c r="N5" s="275" t="s">
        <v>241</v>
      </c>
      <c r="O5" s="273" t="s">
        <v>241</v>
      </c>
      <c r="P5" s="273" t="s">
        <v>241</v>
      </c>
      <c r="Q5" s="276" t="s">
        <v>241</v>
      </c>
      <c r="R5" s="275" t="s">
        <v>241</v>
      </c>
      <c r="S5" s="277" t="s">
        <v>241</v>
      </c>
    </row>
    <row r="6" spans="1:19" ht="19" customHeight="1">
      <c r="A6" s="368" t="s">
        <v>242</v>
      </c>
      <c r="B6" s="562" t="s">
        <v>372</v>
      </c>
      <c r="C6" s="562"/>
      <c r="D6" s="272">
        <f>SUM(F6,J6,N6,R6,L6)</f>
        <v>62407486.489999995</v>
      </c>
      <c r="E6" s="272">
        <f>SUM(G6,K6,O6,S6,M6)</f>
        <v>62923086.179999992</v>
      </c>
      <c r="F6" s="272">
        <f t="shared" ref="F6:K6" si="0">SUM(F7,F8,F10,F35,F9)</f>
        <v>43190016.239999995</v>
      </c>
      <c r="G6" s="272">
        <f t="shared" si="0"/>
        <v>45035871.179999992</v>
      </c>
      <c r="H6" s="272">
        <f t="shared" si="0"/>
        <v>0</v>
      </c>
      <c r="I6" s="272">
        <f t="shared" si="0"/>
        <v>0</v>
      </c>
      <c r="J6" s="272">
        <f t="shared" si="0"/>
        <v>4159687.79</v>
      </c>
      <c r="K6" s="272">
        <f t="shared" si="0"/>
        <v>4735713.76</v>
      </c>
      <c r="L6" s="272">
        <f>SUM(L7,L8,L10,L35,L9,)</f>
        <v>0</v>
      </c>
      <c r="M6" s="278">
        <f t="shared" ref="M6:S6" si="1">SUM(M7,M8,M10,M35,M9)</f>
        <v>0</v>
      </c>
      <c r="N6" s="279">
        <f t="shared" si="1"/>
        <v>14858268.460000001</v>
      </c>
      <c r="O6" s="272">
        <f t="shared" si="1"/>
        <v>12860361.67</v>
      </c>
      <c r="P6" s="272">
        <f t="shared" si="1"/>
        <v>12850862.77</v>
      </c>
      <c r="Q6" s="280">
        <f t="shared" si="1"/>
        <v>9498.9</v>
      </c>
      <c r="R6" s="279">
        <f t="shared" si="1"/>
        <v>199514.00000000003</v>
      </c>
      <c r="S6" s="281">
        <f t="shared" si="1"/>
        <v>291139.57</v>
      </c>
    </row>
    <row r="7" spans="1:19">
      <c r="A7" s="369" t="s">
        <v>244</v>
      </c>
      <c r="B7" s="563" t="s">
        <v>245</v>
      </c>
      <c r="C7" s="563"/>
      <c r="D7" s="282">
        <f t="shared" ref="D7:E60" si="2">SUM(F7,J7,N7,R7,L7)</f>
        <v>36422141.289999999</v>
      </c>
      <c r="E7" s="282">
        <f>SUM(G7,K7,O7,S7,M7)</f>
        <v>39039775.119999997</v>
      </c>
      <c r="F7" s="283">
        <f>19371634.21+13166301.05</f>
        <v>32537935.260000002</v>
      </c>
      <c r="G7" s="283">
        <f>23075533.98+11312602.35</f>
        <v>34388136.329999998</v>
      </c>
      <c r="H7" s="283">
        <v>0</v>
      </c>
      <c r="I7" s="283">
        <v>0</v>
      </c>
      <c r="J7" s="283">
        <f>2049482.44+1365599.87</f>
        <v>3415082.31</v>
      </c>
      <c r="K7" s="284">
        <f>2597877.61+1365514.43</f>
        <v>3963392.04</v>
      </c>
      <c r="L7" s="283">
        <v>0</v>
      </c>
      <c r="M7" s="285">
        <v>0</v>
      </c>
      <c r="N7" s="283">
        <v>469123.72</v>
      </c>
      <c r="O7" s="286">
        <f>P7</f>
        <v>688246.75</v>
      </c>
      <c r="P7" s="283">
        <f>600279.66+87967.09</f>
        <v>688246.75</v>
      </c>
      <c r="Q7" s="287" t="s">
        <v>241</v>
      </c>
      <c r="R7" s="288">
        <v>0</v>
      </c>
      <c r="S7" s="289">
        <v>0</v>
      </c>
    </row>
    <row r="8" spans="1:19">
      <c r="A8" s="369" t="s">
        <v>246</v>
      </c>
      <c r="B8" s="563" t="s">
        <v>247</v>
      </c>
      <c r="C8" s="563"/>
      <c r="D8" s="282">
        <f t="shared" si="2"/>
        <v>7954053.2499999991</v>
      </c>
      <c r="E8" s="282">
        <f t="shared" si="2"/>
        <v>8389429.25</v>
      </c>
      <c r="F8" s="283">
        <f>4097179.31+2840295.14</f>
        <v>6937474.4500000002</v>
      </c>
      <c r="G8" s="283">
        <f>4915805.08+2467958.44</f>
        <v>7383763.5199999996</v>
      </c>
      <c r="H8" s="283">
        <v>0</v>
      </c>
      <c r="I8" s="283">
        <v>0</v>
      </c>
      <c r="J8" s="283">
        <f>448377.67+295819.81</f>
        <v>744197.48</v>
      </c>
      <c r="K8" s="284">
        <f>529510.4+242811.32</f>
        <v>772321.72</v>
      </c>
      <c r="L8" s="283">
        <v>0</v>
      </c>
      <c r="M8" s="285">
        <v>0</v>
      </c>
      <c r="N8" s="283">
        <f>86697.98+3913.58</f>
        <v>90611.56</v>
      </c>
      <c r="O8" s="286">
        <f>P8</f>
        <v>132544.07999999999</v>
      </c>
      <c r="P8" s="283">
        <f>113423.34+19120.74</f>
        <v>132544.07999999999</v>
      </c>
      <c r="Q8" s="287" t="s">
        <v>241</v>
      </c>
      <c r="R8" s="289">
        <f>105223.31+76546.45</f>
        <v>181769.76</v>
      </c>
      <c r="S8" s="289">
        <f>79026+21773.93</f>
        <v>100799.93</v>
      </c>
    </row>
    <row r="9" spans="1:19" ht="16" thickBot="1">
      <c r="A9" s="370" t="s">
        <v>248</v>
      </c>
      <c r="B9" s="564" t="s">
        <v>249</v>
      </c>
      <c r="C9" s="564"/>
      <c r="D9" s="290">
        <f t="shared" si="2"/>
        <v>1482837.35</v>
      </c>
      <c r="E9" s="290">
        <f t="shared" si="2"/>
        <v>1691798.29</v>
      </c>
      <c r="F9" s="291">
        <f>309817.74+222858.59</f>
        <v>532676.32999999996</v>
      </c>
      <c r="G9" s="291">
        <v>219654.54</v>
      </c>
      <c r="H9" s="292" t="s">
        <v>241</v>
      </c>
      <c r="I9" s="292" t="s">
        <v>241</v>
      </c>
      <c r="J9" s="291">
        <v>0</v>
      </c>
      <c r="K9" s="291">
        <v>0</v>
      </c>
      <c r="L9" s="291">
        <v>0</v>
      </c>
      <c r="M9" s="293">
        <v>0</v>
      </c>
      <c r="N9" s="294">
        <f>518372.43+431788.59</f>
        <v>950161.02</v>
      </c>
      <c r="O9" s="286">
        <f>P9</f>
        <v>1472143.75</v>
      </c>
      <c r="P9" s="283">
        <f>1077610.53+394533.22</f>
        <v>1472143.75</v>
      </c>
      <c r="Q9" s="287" t="s">
        <v>241</v>
      </c>
      <c r="R9" s="295">
        <v>0</v>
      </c>
      <c r="S9" s="296">
        <v>0</v>
      </c>
    </row>
    <row r="10" spans="1:19" ht="16" thickBot="1">
      <c r="A10" s="371" t="s">
        <v>250</v>
      </c>
      <c r="B10" s="565" t="s">
        <v>251</v>
      </c>
      <c r="C10" s="565"/>
      <c r="D10" s="297">
        <f t="shared" si="2"/>
        <v>15782675.520000001</v>
      </c>
      <c r="E10" s="297">
        <f t="shared" si="2"/>
        <v>13166642.780000001</v>
      </c>
      <c r="F10" s="297">
        <f t="shared" ref="F10:N10" si="3">SUM(F11,F21,F20,F22,F23,F24,F25,F26,F19,F27,F34)</f>
        <v>2467268.94</v>
      </c>
      <c r="G10" s="297">
        <f>SUM(G11,G21,G20,G22,G23,G24,G25,G26,G19,G27,G34)</f>
        <v>2427347.3899999997</v>
      </c>
      <c r="H10" s="297">
        <f t="shared" si="3"/>
        <v>0</v>
      </c>
      <c r="I10" s="297">
        <f t="shared" si="3"/>
        <v>0</v>
      </c>
      <c r="J10" s="297">
        <f>SUM(J11,J21,J20,J22,J23,J24,J25,J26,J19,J27,J34)</f>
        <v>408</v>
      </c>
      <c r="K10" s="297">
        <f t="shared" si="3"/>
        <v>0</v>
      </c>
      <c r="L10" s="297">
        <f>SUM(L11,L21,L20,L22,L23,L24,L25,L26,L19,L27,L34)</f>
        <v>0</v>
      </c>
      <c r="M10" s="298">
        <f t="shared" si="3"/>
        <v>0</v>
      </c>
      <c r="N10" s="299">
        <f t="shared" si="3"/>
        <v>13300644.160000002</v>
      </c>
      <c r="O10" s="300">
        <f>SUM(O11,O21,O20,O22,O23,O24,O25,O26,O19,O27,O34)</f>
        <v>10567427.09</v>
      </c>
      <c r="P10" s="301">
        <f>SUM(P11,P21,P20,P22,P23,P24,P25,P26,P19,P27,P34)</f>
        <v>10557928.189999999</v>
      </c>
      <c r="Q10" s="302">
        <f>SUM(Q11,Q21,Q20,Q22,Q23,Q24,Q25,Q26,Q19,Q27,Q34)</f>
        <v>9498.9</v>
      </c>
      <c r="R10" s="303">
        <f>SUM(R11,R21,R20,R22,R23,R24,R25,R26,R19,R27,R34)</f>
        <v>14354.42</v>
      </c>
      <c r="S10" s="304">
        <f>SUM(S11,S21,S20,S22,S23,S24,S25,S26,S19,S27,S34)</f>
        <v>171868.30000000002</v>
      </c>
    </row>
    <row r="11" spans="1:19" ht="16" thickBot="1">
      <c r="A11" s="372" t="s">
        <v>252</v>
      </c>
      <c r="B11" s="566" t="s">
        <v>253</v>
      </c>
      <c r="C11" s="566"/>
      <c r="D11" s="305">
        <f>SUM(F11,J11,N11,R11,L11)</f>
        <v>11409160.540000001</v>
      </c>
      <c r="E11" s="305">
        <f>SUM(G11,K11,O11,S11,M11)</f>
        <v>6886803.0699999994</v>
      </c>
      <c r="F11" s="305">
        <f>SUM(F12:F18)</f>
        <v>812794.1100000001</v>
      </c>
      <c r="G11" s="305">
        <f>SUM(G12:G18)</f>
        <v>824801.92</v>
      </c>
      <c r="H11" s="305">
        <f t="shared" ref="H11:S11" si="4">SUM(H12:H18)</f>
        <v>0</v>
      </c>
      <c r="I11" s="305">
        <f t="shared" si="4"/>
        <v>0</v>
      </c>
      <c r="J11" s="305">
        <f t="shared" si="4"/>
        <v>0</v>
      </c>
      <c r="K11" s="305">
        <f t="shared" si="4"/>
        <v>0</v>
      </c>
      <c r="L11" s="305">
        <f t="shared" si="4"/>
        <v>0</v>
      </c>
      <c r="M11" s="306">
        <f t="shared" si="4"/>
        <v>0</v>
      </c>
      <c r="N11" s="307">
        <f>SUM(N12:N18)</f>
        <v>10596366.430000002</v>
      </c>
      <c r="O11" s="308">
        <f t="shared" si="4"/>
        <v>5969976.4399999995</v>
      </c>
      <c r="P11" s="308">
        <f t="shared" si="4"/>
        <v>5960477.5399999991</v>
      </c>
      <c r="Q11" s="309">
        <f t="shared" si="4"/>
        <v>9498.9</v>
      </c>
      <c r="R11" s="310">
        <f t="shared" si="4"/>
        <v>0</v>
      </c>
      <c r="S11" s="311">
        <f t="shared" si="4"/>
        <v>92024.71</v>
      </c>
    </row>
    <row r="12" spans="1:19" ht="16" thickBot="1">
      <c r="A12" s="368" t="s">
        <v>254</v>
      </c>
      <c r="B12" s="555" t="s">
        <v>255</v>
      </c>
      <c r="C12" s="555"/>
      <c r="D12" s="282">
        <f t="shared" si="2"/>
        <v>7276436.25</v>
      </c>
      <c r="E12" s="282">
        <f>SUM(G12,K12,O12,S12,M12)</f>
        <v>4246724.2299999995</v>
      </c>
      <c r="F12" s="312">
        <f>80105.1+128203.86</f>
        <v>208308.96000000002</v>
      </c>
      <c r="G12" s="312">
        <f>213900.39+72976</f>
        <v>286876.39</v>
      </c>
      <c r="H12" s="312">
        <v>0</v>
      </c>
      <c r="I12" s="312">
        <v>0</v>
      </c>
      <c r="J12" s="313" t="s">
        <v>241</v>
      </c>
      <c r="K12" s="313" t="s">
        <v>241</v>
      </c>
      <c r="L12" s="313" t="s">
        <v>241</v>
      </c>
      <c r="M12" s="314" t="s">
        <v>241</v>
      </c>
      <c r="N12" s="312">
        <f>5241246.17+1826881.12</f>
        <v>7068127.29</v>
      </c>
      <c r="O12" s="286">
        <f>P12+Q12</f>
        <v>3950708.2099999995</v>
      </c>
      <c r="P12" s="312">
        <f>2804073.05+1137136.26</f>
        <v>3941209.3099999996</v>
      </c>
      <c r="Q12" s="315">
        <f>'[2]Звіт Пацієнт '!P27</f>
        <v>9498.9</v>
      </c>
      <c r="R12" s="316">
        <v>0</v>
      </c>
      <c r="S12" s="317">
        <v>9139.6299999999992</v>
      </c>
    </row>
    <row r="13" spans="1:19" hidden="1">
      <c r="A13" s="373" t="s">
        <v>256</v>
      </c>
      <c r="B13" s="568" t="s">
        <v>257</v>
      </c>
      <c r="C13" s="569"/>
      <c r="D13" s="282">
        <f>SUM(F13,J13,N13,R13,L13)</f>
        <v>0</v>
      </c>
      <c r="E13" s="282">
        <f>SUM(G13,K13,O13,S13,M13)</f>
        <v>0</v>
      </c>
      <c r="F13" s="312">
        <v>0</v>
      </c>
      <c r="G13" s="312">
        <v>0</v>
      </c>
      <c r="H13" s="312">
        <v>0</v>
      </c>
      <c r="I13" s="312">
        <v>0</v>
      </c>
      <c r="J13" s="313" t="s">
        <v>241</v>
      </c>
      <c r="K13" s="313" t="s">
        <v>241</v>
      </c>
      <c r="L13" s="313" t="s">
        <v>241</v>
      </c>
      <c r="M13" s="314" t="s">
        <v>241</v>
      </c>
      <c r="N13" s="312">
        <v>0</v>
      </c>
      <c r="O13" s="286">
        <f>P13+Q13</f>
        <v>0</v>
      </c>
      <c r="P13" s="312">
        <v>0</v>
      </c>
      <c r="Q13" s="315">
        <f>'[2]Звіт Пацієнт '!P28</f>
        <v>0</v>
      </c>
      <c r="R13" s="318">
        <v>0</v>
      </c>
      <c r="S13" s="312">
        <v>0</v>
      </c>
    </row>
    <row r="14" spans="1:19" hidden="1">
      <c r="A14" s="368" t="s">
        <v>258</v>
      </c>
      <c r="B14" s="555" t="s">
        <v>259</v>
      </c>
      <c r="C14" s="555"/>
      <c r="D14" s="282">
        <f t="shared" ref="D14:E20" si="5">SUM(F14,J14,N14,R14,L14)</f>
        <v>0</v>
      </c>
      <c r="E14" s="282">
        <f t="shared" si="5"/>
        <v>0</v>
      </c>
      <c r="F14" s="312">
        <v>0</v>
      </c>
      <c r="G14" s="312">
        <v>0</v>
      </c>
      <c r="H14" s="312">
        <v>0</v>
      </c>
      <c r="I14" s="312">
        <v>0</v>
      </c>
      <c r="J14" s="313"/>
      <c r="K14" s="313"/>
      <c r="L14" s="313"/>
      <c r="M14" s="314"/>
      <c r="N14" s="312">
        <v>0</v>
      </c>
      <c r="O14" s="286">
        <f t="shared" ref="O14:O26" si="6">P14+Q14</f>
        <v>0</v>
      </c>
      <c r="P14" s="312">
        <v>0</v>
      </c>
      <c r="Q14" s="315">
        <f>'[2]Звіт Пацієнт '!P29</f>
        <v>0</v>
      </c>
      <c r="R14" s="319">
        <v>0</v>
      </c>
      <c r="S14" s="312">
        <v>0</v>
      </c>
    </row>
    <row r="15" spans="1:19">
      <c r="A15" s="368" t="s">
        <v>260</v>
      </c>
      <c r="B15" s="555" t="s">
        <v>261</v>
      </c>
      <c r="C15" s="555"/>
      <c r="D15" s="282">
        <f t="shared" si="5"/>
        <v>3805112.39</v>
      </c>
      <c r="E15" s="282">
        <f t="shared" si="5"/>
        <v>2395246.8099999996</v>
      </c>
      <c r="F15" s="312">
        <f>294342.13+167086.77</f>
        <v>461428.9</v>
      </c>
      <c r="G15" s="312">
        <f>303745.54+189618.82</f>
        <v>493364.36</v>
      </c>
      <c r="H15" s="312">
        <v>0</v>
      </c>
      <c r="I15" s="312">
        <v>0</v>
      </c>
      <c r="J15" s="313" t="s">
        <v>241</v>
      </c>
      <c r="K15" s="313" t="s">
        <v>241</v>
      </c>
      <c r="L15" s="313" t="s">
        <v>241</v>
      </c>
      <c r="M15" s="314" t="s">
        <v>241</v>
      </c>
      <c r="N15" s="312">
        <f>2272822.6+1070860.89</f>
        <v>3343683.49</v>
      </c>
      <c r="O15" s="286">
        <f t="shared" si="6"/>
        <v>1835018.5699999998</v>
      </c>
      <c r="P15" s="312">
        <f>1073940.95+761077.62</f>
        <v>1835018.5699999998</v>
      </c>
      <c r="Q15" s="315">
        <f>'[2]Звіт Пацієнт '!P30</f>
        <v>0</v>
      </c>
      <c r="R15" s="319">
        <v>0</v>
      </c>
      <c r="S15" s="312">
        <v>66863.88</v>
      </c>
    </row>
    <row r="16" spans="1:19" hidden="1">
      <c r="A16" s="368" t="s">
        <v>262</v>
      </c>
      <c r="B16" s="555" t="s">
        <v>263</v>
      </c>
      <c r="C16" s="555"/>
      <c r="D16" s="282">
        <f t="shared" si="5"/>
        <v>0</v>
      </c>
      <c r="E16" s="282">
        <f t="shared" si="5"/>
        <v>0</v>
      </c>
      <c r="F16" s="312">
        <v>0</v>
      </c>
      <c r="G16" s="312">
        <v>0</v>
      </c>
      <c r="H16" s="312">
        <v>0</v>
      </c>
      <c r="I16" s="312">
        <v>0</v>
      </c>
      <c r="J16" s="313" t="s">
        <v>241</v>
      </c>
      <c r="K16" s="313" t="s">
        <v>241</v>
      </c>
      <c r="L16" s="313" t="s">
        <v>241</v>
      </c>
      <c r="M16" s="314" t="s">
        <v>241</v>
      </c>
      <c r="N16" s="312">
        <v>0</v>
      </c>
      <c r="O16" s="286">
        <f t="shared" si="6"/>
        <v>0</v>
      </c>
      <c r="P16" s="312">
        <v>0</v>
      </c>
      <c r="Q16" s="315">
        <f>'[2]Звіт Пацієнт '!P31</f>
        <v>0</v>
      </c>
      <c r="R16" s="319">
        <v>0</v>
      </c>
      <c r="S16" s="312">
        <v>0</v>
      </c>
    </row>
    <row r="17" spans="1:19" hidden="1">
      <c r="A17" s="368" t="s">
        <v>264</v>
      </c>
      <c r="B17" s="555" t="s">
        <v>265</v>
      </c>
      <c r="C17" s="555"/>
      <c r="D17" s="282">
        <f t="shared" si="5"/>
        <v>0</v>
      </c>
      <c r="E17" s="282">
        <f t="shared" si="5"/>
        <v>0</v>
      </c>
      <c r="F17" s="312">
        <v>0</v>
      </c>
      <c r="G17" s="312">
        <v>0</v>
      </c>
      <c r="H17" s="312">
        <v>0</v>
      </c>
      <c r="I17" s="312">
        <v>0</v>
      </c>
      <c r="J17" s="313" t="s">
        <v>241</v>
      </c>
      <c r="K17" s="313" t="s">
        <v>241</v>
      </c>
      <c r="L17" s="313" t="s">
        <v>241</v>
      </c>
      <c r="M17" s="314" t="s">
        <v>241</v>
      </c>
      <c r="N17" s="312">
        <v>0</v>
      </c>
      <c r="O17" s="286">
        <f t="shared" si="6"/>
        <v>0</v>
      </c>
      <c r="P17" s="312">
        <v>0</v>
      </c>
      <c r="Q17" s="315">
        <f>'[2]Звіт Пацієнт '!P32</f>
        <v>0</v>
      </c>
      <c r="R17" s="319">
        <v>0</v>
      </c>
      <c r="S17" s="312">
        <v>0</v>
      </c>
    </row>
    <row r="18" spans="1:19" ht="16" thickBot="1">
      <c r="A18" s="374" t="s">
        <v>266</v>
      </c>
      <c r="B18" s="570" t="s">
        <v>267</v>
      </c>
      <c r="C18" s="570"/>
      <c r="D18" s="290">
        <f t="shared" si="5"/>
        <v>327611.90000000002</v>
      </c>
      <c r="E18" s="290">
        <f t="shared" si="5"/>
        <v>244832.03000000003</v>
      </c>
      <c r="F18" s="291">
        <f>29759.24+113297.01</f>
        <v>143056.25</v>
      </c>
      <c r="G18" s="291">
        <f>34060.55+10500.62</f>
        <v>44561.170000000006</v>
      </c>
      <c r="H18" s="291">
        <v>0</v>
      </c>
      <c r="I18" s="291">
        <v>0</v>
      </c>
      <c r="J18" s="291">
        <v>0</v>
      </c>
      <c r="K18" s="291">
        <v>0</v>
      </c>
      <c r="L18" s="291">
        <v>0</v>
      </c>
      <c r="M18" s="293">
        <v>0</v>
      </c>
      <c r="N18" s="283">
        <f>85065.75+99489.9</f>
        <v>184555.65</v>
      </c>
      <c r="O18" s="320">
        <f t="shared" si="6"/>
        <v>184249.66</v>
      </c>
      <c r="P18" s="291">
        <f>85293.59+98956.07</f>
        <v>184249.66</v>
      </c>
      <c r="Q18" s="321">
        <f>'[2]Звіт Пацієнт '!P33</f>
        <v>0</v>
      </c>
      <c r="R18" s="322">
        <v>0</v>
      </c>
      <c r="S18" s="291">
        <v>16021.2</v>
      </c>
    </row>
    <row r="19" spans="1:19">
      <c r="A19" s="375" t="s">
        <v>268</v>
      </c>
      <c r="B19" s="571" t="s">
        <v>269</v>
      </c>
      <c r="C19" s="571"/>
      <c r="D19" s="323">
        <f t="shared" si="5"/>
        <v>673224.76</v>
      </c>
      <c r="E19" s="323">
        <f t="shared" si="5"/>
        <v>411913.77999999997</v>
      </c>
      <c r="F19" s="324">
        <f>287334.28+121030.7</f>
        <v>408364.98000000004</v>
      </c>
      <c r="G19" s="325">
        <f>89381.13+18392.67</f>
        <v>107773.8</v>
      </c>
      <c r="H19" s="326" t="s">
        <v>241</v>
      </c>
      <c r="I19" s="326" t="s">
        <v>241</v>
      </c>
      <c r="J19" s="325">
        <v>0</v>
      </c>
      <c r="K19" s="325">
        <v>0</v>
      </c>
      <c r="L19" s="325">
        <v>0</v>
      </c>
      <c r="M19" s="327">
        <v>0</v>
      </c>
      <c r="N19" s="324">
        <f>179302.15+85557.63</f>
        <v>264859.78000000003</v>
      </c>
      <c r="O19" s="328">
        <f t="shared" si="6"/>
        <v>261293.40999999997</v>
      </c>
      <c r="P19" s="325">
        <f>118805.08+142488.33</f>
        <v>261293.40999999997</v>
      </c>
      <c r="Q19" s="329">
        <f>'[2]Звіт Пацієнт '!P34</f>
        <v>0</v>
      </c>
      <c r="R19" s="330">
        <v>0</v>
      </c>
      <c r="S19" s="331">
        <v>42846.57</v>
      </c>
    </row>
    <row r="20" spans="1:19">
      <c r="A20" s="376" t="s">
        <v>270</v>
      </c>
      <c r="B20" s="571" t="s">
        <v>271</v>
      </c>
      <c r="C20" s="571"/>
      <c r="D20" s="323">
        <f t="shared" si="5"/>
        <v>1036409.31</v>
      </c>
      <c r="E20" s="323">
        <f t="shared" si="5"/>
        <v>1140289.7200000002</v>
      </c>
      <c r="F20" s="312">
        <f>533700.68+382624.16</f>
        <v>916324.84000000008</v>
      </c>
      <c r="G20" s="312">
        <f>524304.65+311248.92</f>
        <v>835553.57000000007</v>
      </c>
      <c r="H20" s="332" t="s">
        <v>241</v>
      </c>
      <c r="I20" s="332" t="s">
        <v>241</v>
      </c>
      <c r="J20" s="312">
        <v>0</v>
      </c>
      <c r="K20" s="312">
        <v>0</v>
      </c>
      <c r="L20" s="312">
        <v>0</v>
      </c>
      <c r="M20" s="333">
        <v>0</v>
      </c>
      <c r="N20" s="312">
        <f>93880.31+26204.16</f>
        <v>120084.47</v>
      </c>
      <c r="O20" s="286">
        <f t="shared" si="6"/>
        <v>304736.15000000002</v>
      </c>
      <c r="P20" s="312">
        <f>62880.76+54805.39+187050</f>
        <v>304736.15000000002</v>
      </c>
      <c r="Q20" s="334">
        <f>'[2]Звіт Пацієнт '!P35</f>
        <v>0</v>
      </c>
      <c r="R20" s="335">
        <v>0</v>
      </c>
      <c r="S20" s="336">
        <v>0</v>
      </c>
    </row>
    <row r="21" spans="1:19">
      <c r="A21" s="368" t="s">
        <v>272</v>
      </c>
      <c r="B21" s="572" t="s">
        <v>273</v>
      </c>
      <c r="C21" s="572"/>
      <c r="D21" s="282">
        <f t="shared" si="2"/>
        <v>50651.719999999994</v>
      </c>
      <c r="E21" s="282">
        <f t="shared" si="2"/>
        <v>201360.4</v>
      </c>
      <c r="F21" s="312">
        <f>23815.44+6447.3+1252+13753.31</f>
        <v>45268.049999999996</v>
      </c>
      <c r="G21" s="312">
        <f>184543.08+6255.42</f>
        <v>190798.5</v>
      </c>
      <c r="H21" s="312">
        <v>0</v>
      </c>
      <c r="I21" s="312">
        <v>0</v>
      </c>
      <c r="J21" s="337">
        <v>408</v>
      </c>
      <c r="K21" s="312">
        <v>0</v>
      </c>
      <c r="L21" s="312">
        <v>0</v>
      </c>
      <c r="M21" s="333">
        <v>0</v>
      </c>
      <c r="N21" s="312">
        <f>4426.76+513.29+35.62</f>
        <v>4975.67</v>
      </c>
      <c r="O21" s="286">
        <f t="shared" si="6"/>
        <v>10561.9</v>
      </c>
      <c r="P21" s="312">
        <f>7550.42+3011.48</f>
        <v>10561.9</v>
      </c>
      <c r="Q21" s="334">
        <f>'[2]Звіт Пацієнт '!P36</f>
        <v>0</v>
      </c>
      <c r="R21" s="335">
        <v>0</v>
      </c>
      <c r="S21" s="336">
        <v>0</v>
      </c>
    </row>
    <row r="22" spans="1:19" ht="16" thickBot="1">
      <c r="A22" s="368" t="s">
        <v>274</v>
      </c>
      <c r="B22" s="572" t="s">
        <v>275</v>
      </c>
      <c r="C22" s="572"/>
      <c r="D22" s="282">
        <f t="shared" si="2"/>
        <v>60293.36</v>
      </c>
      <c r="E22" s="282">
        <f t="shared" si="2"/>
        <v>375474.63</v>
      </c>
      <c r="F22" s="312">
        <f>42622.54+6056.96</f>
        <v>48679.5</v>
      </c>
      <c r="G22" s="312">
        <f>329763.26+26588.51+3253.8+667</f>
        <v>360272.57</v>
      </c>
      <c r="H22" s="332" t="s">
        <v>241</v>
      </c>
      <c r="I22" s="332" t="s">
        <v>241</v>
      </c>
      <c r="J22" s="312">
        <v>0</v>
      </c>
      <c r="K22" s="312">
        <v>0</v>
      </c>
      <c r="L22" s="312">
        <v>0</v>
      </c>
      <c r="M22" s="333">
        <v>0</v>
      </c>
      <c r="N22" s="312">
        <f>450+11163.86</f>
        <v>11613.86</v>
      </c>
      <c r="O22" s="320">
        <f t="shared" si="6"/>
        <v>15202.06</v>
      </c>
      <c r="P22" s="312">
        <v>15202.06</v>
      </c>
      <c r="Q22" s="334">
        <f>'[2]Звіт Пацієнт '!P37</f>
        <v>0</v>
      </c>
      <c r="R22" s="295">
        <v>0</v>
      </c>
      <c r="S22" s="296">
        <v>0</v>
      </c>
    </row>
    <row r="23" spans="1:19">
      <c r="A23" s="368" t="s">
        <v>276</v>
      </c>
      <c r="B23" s="572" t="s">
        <v>277</v>
      </c>
      <c r="C23" s="572"/>
      <c r="D23" s="282">
        <f t="shared" si="2"/>
        <v>125620.45</v>
      </c>
      <c r="E23" s="282">
        <f t="shared" si="2"/>
        <v>151685.53</v>
      </c>
      <c r="F23" s="312">
        <f>35623.51+62740.02</f>
        <v>98363.53</v>
      </c>
      <c r="G23" s="312">
        <f>23652.73+24187.6</f>
        <v>47840.33</v>
      </c>
      <c r="H23" s="312">
        <v>0</v>
      </c>
      <c r="I23" s="312">
        <v>0</v>
      </c>
      <c r="J23" s="312">
        <v>0</v>
      </c>
      <c r="K23" s="312">
        <v>0</v>
      </c>
      <c r="L23" s="312">
        <v>0</v>
      </c>
      <c r="M23" s="333">
        <v>0</v>
      </c>
      <c r="N23" s="312">
        <v>27256.92</v>
      </c>
      <c r="O23" s="328">
        <f t="shared" si="6"/>
        <v>103845.2</v>
      </c>
      <c r="P23" s="312">
        <f>88641.55+15203.65</f>
        <v>103845.2</v>
      </c>
      <c r="Q23" s="334">
        <f>'[2]Звіт Пацієнт '!P38</f>
        <v>0</v>
      </c>
      <c r="R23" s="330">
        <v>0</v>
      </c>
      <c r="S23" s="331">
        <v>0</v>
      </c>
    </row>
    <row r="24" spans="1:19">
      <c r="A24" s="368" t="s">
        <v>278</v>
      </c>
      <c r="B24" s="567" t="s">
        <v>279</v>
      </c>
      <c r="C24" s="567"/>
      <c r="D24" s="282">
        <f t="shared" si="2"/>
        <v>2278095.5699999998</v>
      </c>
      <c r="E24" s="282">
        <f t="shared" si="2"/>
        <v>3920650.6</v>
      </c>
      <c r="F24" s="312">
        <f>18.42+4285.15+36.85</f>
        <v>4340.42</v>
      </c>
      <c r="G24" s="312">
        <v>3758.76</v>
      </c>
      <c r="H24" s="312">
        <v>0</v>
      </c>
      <c r="I24" s="312">
        <v>0</v>
      </c>
      <c r="J24" s="312">
        <v>0</v>
      </c>
      <c r="K24" s="312">
        <v>0</v>
      </c>
      <c r="L24" s="312">
        <v>0</v>
      </c>
      <c r="M24" s="333">
        <v>0</v>
      </c>
      <c r="N24" s="312">
        <f>1309960.2+949440.53</f>
        <v>2259400.73</v>
      </c>
      <c r="O24" s="286">
        <f t="shared" si="6"/>
        <v>3879894.8200000003</v>
      </c>
      <c r="P24" s="312">
        <f>1959179.56+1920715.26</f>
        <v>3879894.8200000003</v>
      </c>
      <c r="Q24" s="334">
        <f>'[2]Звіт Пацієнт '!P39</f>
        <v>0</v>
      </c>
      <c r="R24" s="335">
        <v>14354.42</v>
      </c>
      <c r="S24" s="336">
        <f>12310.51+24686.51</f>
        <v>36997.019999999997</v>
      </c>
    </row>
    <row r="25" spans="1:19">
      <c r="A25" s="368" t="s">
        <v>280</v>
      </c>
      <c r="B25" s="572" t="s">
        <v>281</v>
      </c>
      <c r="C25" s="572"/>
      <c r="D25" s="282">
        <f t="shared" si="2"/>
        <v>0</v>
      </c>
      <c r="E25" s="282">
        <f t="shared" si="2"/>
        <v>15208.2</v>
      </c>
      <c r="F25" s="312">
        <v>0</v>
      </c>
      <c r="G25" s="312">
        <v>0</v>
      </c>
      <c r="H25" s="332" t="s">
        <v>241</v>
      </c>
      <c r="I25" s="332" t="s">
        <v>241</v>
      </c>
      <c r="J25" s="312">
        <v>0</v>
      </c>
      <c r="K25" s="312">
        <v>0</v>
      </c>
      <c r="L25" s="312">
        <v>0</v>
      </c>
      <c r="M25" s="333">
        <v>0</v>
      </c>
      <c r="N25" s="312">
        <v>0</v>
      </c>
      <c r="O25" s="286">
        <f t="shared" si="6"/>
        <v>15208.2</v>
      </c>
      <c r="P25" s="312">
        <v>15208.2</v>
      </c>
      <c r="Q25" s="334">
        <f>'[2]Звіт Пацієнт '!P40</f>
        <v>0</v>
      </c>
      <c r="R25" s="335">
        <v>0</v>
      </c>
      <c r="S25" s="336">
        <v>0</v>
      </c>
    </row>
    <row r="26" spans="1:19">
      <c r="A26" s="368" t="s">
        <v>282</v>
      </c>
      <c r="B26" s="572" t="s">
        <v>283</v>
      </c>
      <c r="C26" s="572"/>
      <c r="D26" s="282">
        <f t="shared" si="2"/>
        <v>32223.43</v>
      </c>
      <c r="E26" s="282">
        <f t="shared" si="2"/>
        <v>45689.850000000006</v>
      </c>
      <c r="F26" s="312">
        <f>7641.54+6072.22+2423.37</f>
        <v>16137.130000000001</v>
      </c>
      <c r="G26" s="312">
        <f>8934.45+3688.1+26358.39</f>
        <v>38980.94</v>
      </c>
      <c r="H26" s="332" t="s">
        <v>241</v>
      </c>
      <c r="I26" s="332" t="s">
        <v>241</v>
      </c>
      <c r="J26" s="312">
        <v>0</v>
      </c>
      <c r="K26" s="312">
        <v>0</v>
      </c>
      <c r="L26" s="312">
        <v>0</v>
      </c>
      <c r="M26" s="333">
        <v>0</v>
      </c>
      <c r="N26" s="312">
        <f>7084.8+2901.43+6100.07</f>
        <v>16086.3</v>
      </c>
      <c r="O26" s="286">
        <f t="shared" si="6"/>
        <v>6708.91</v>
      </c>
      <c r="P26" s="312">
        <f>1309.21+2171.04+873.85+2354.81</f>
        <v>6708.91</v>
      </c>
      <c r="Q26" s="334">
        <f>'[2]Звіт Пацієнт '!P41</f>
        <v>0</v>
      </c>
      <c r="R26" s="335">
        <v>0</v>
      </c>
      <c r="S26" s="336">
        <v>0</v>
      </c>
    </row>
    <row r="27" spans="1:19">
      <c r="A27" s="376" t="s">
        <v>284</v>
      </c>
      <c r="B27" s="573" t="s">
        <v>285</v>
      </c>
      <c r="C27" s="573"/>
      <c r="D27" s="338">
        <f t="shared" si="2"/>
        <v>116996.38</v>
      </c>
      <c r="E27" s="338">
        <f t="shared" si="2"/>
        <v>17567</v>
      </c>
      <c r="F27" s="338">
        <f>SUM(F28,F29,F30,F31,F32,F33)</f>
        <v>116996.38</v>
      </c>
      <c r="G27" s="338">
        <f>SUM(G28,G29,G30,G31,G32,G33)</f>
        <v>17567</v>
      </c>
      <c r="H27" s="326" t="s">
        <v>241</v>
      </c>
      <c r="I27" s="326" t="s">
        <v>241</v>
      </c>
      <c r="J27" s="338">
        <f t="shared" ref="J27:S27" si="7">SUM(J28,J29,J30,J31,J32,J33)</f>
        <v>0</v>
      </c>
      <c r="K27" s="338">
        <f t="shared" si="7"/>
        <v>0</v>
      </c>
      <c r="L27" s="338">
        <f>SUM(L28,L29,L30,L31,L32,L33)</f>
        <v>0</v>
      </c>
      <c r="M27" s="339">
        <f>SUM(M28,M29,M30,M31,M32,M33)</f>
        <v>0</v>
      </c>
      <c r="N27" s="340">
        <f t="shared" si="7"/>
        <v>0</v>
      </c>
      <c r="O27" s="341">
        <f>SUM(O28,O29,O30,O31,O32,O33)</f>
        <v>0</v>
      </c>
      <c r="P27" s="286">
        <f>SUM(P28,P29,P30,P31,P32,P33)</f>
        <v>0</v>
      </c>
      <c r="Q27" s="342" t="s">
        <v>241</v>
      </c>
      <c r="R27" s="340">
        <f t="shared" si="7"/>
        <v>0</v>
      </c>
      <c r="S27" s="343">
        <f t="shared" si="7"/>
        <v>0</v>
      </c>
    </row>
    <row r="28" spans="1:19" ht="35.5">
      <c r="A28" s="368" t="s">
        <v>286</v>
      </c>
      <c r="B28" s="555" t="s">
        <v>287</v>
      </c>
      <c r="C28" s="555"/>
      <c r="D28" s="282">
        <f t="shared" si="2"/>
        <v>51274</v>
      </c>
      <c r="E28" s="282">
        <f t="shared" si="2"/>
        <v>9595</v>
      </c>
      <c r="F28" s="283">
        <f>41502+722+2050+7000</f>
        <v>51274</v>
      </c>
      <c r="G28" s="283">
        <v>9595</v>
      </c>
      <c r="H28" s="332" t="s">
        <v>241</v>
      </c>
      <c r="I28" s="332" t="s">
        <v>241</v>
      </c>
      <c r="J28" s="344" t="s">
        <v>241</v>
      </c>
      <c r="K28" s="344" t="s">
        <v>241</v>
      </c>
      <c r="L28" s="344" t="s">
        <v>241</v>
      </c>
      <c r="M28" s="345" t="s">
        <v>241</v>
      </c>
      <c r="N28" s="288">
        <v>0</v>
      </c>
      <c r="O28" s="286">
        <f t="shared" ref="O28:O33" si="8">P28</f>
        <v>0</v>
      </c>
      <c r="P28" s="283">
        <v>0</v>
      </c>
      <c r="Q28" s="342" t="s">
        <v>241</v>
      </c>
      <c r="R28" s="288">
        <v>0</v>
      </c>
      <c r="S28" s="289">
        <v>0</v>
      </c>
    </row>
    <row r="29" spans="1:19" ht="35.5">
      <c r="A29" s="368" t="s">
        <v>288</v>
      </c>
      <c r="B29" s="555" t="s">
        <v>289</v>
      </c>
      <c r="C29" s="555"/>
      <c r="D29" s="282">
        <f t="shared" si="2"/>
        <v>49760</v>
      </c>
      <c r="E29" s="282">
        <f t="shared" si="2"/>
        <v>7972</v>
      </c>
      <c r="F29" s="283">
        <v>49760</v>
      </c>
      <c r="G29" s="284">
        <v>7972</v>
      </c>
      <c r="H29" s="332" t="s">
        <v>241</v>
      </c>
      <c r="I29" s="332" t="s">
        <v>241</v>
      </c>
      <c r="J29" s="283">
        <v>0</v>
      </c>
      <c r="K29" s="283">
        <v>0</v>
      </c>
      <c r="L29" s="283">
        <v>0</v>
      </c>
      <c r="M29" s="285">
        <v>0</v>
      </c>
      <c r="N29" s="288">
        <v>0</v>
      </c>
      <c r="O29" s="286">
        <f t="shared" si="8"/>
        <v>0</v>
      </c>
      <c r="P29" s="283">
        <v>0</v>
      </c>
      <c r="Q29" s="342" t="s">
        <v>241</v>
      </c>
      <c r="R29" s="288">
        <v>0</v>
      </c>
      <c r="S29" s="289">
        <v>0</v>
      </c>
    </row>
    <row r="30" spans="1:19" ht="24" customHeight="1">
      <c r="A30" s="368" t="s">
        <v>290</v>
      </c>
      <c r="B30" s="555" t="s">
        <v>291</v>
      </c>
      <c r="C30" s="555"/>
      <c r="D30" s="282">
        <f t="shared" si="2"/>
        <v>14862.38</v>
      </c>
      <c r="E30" s="282">
        <f t="shared" si="2"/>
        <v>0</v>
      </c>
      <c r="F30" s="283">
        <f>4639.49+840+9382.89</f>
        <v>14862.38</v>
      </c>
      <c r="G30" s="283">
        <v>0</v>
      </c>
      <c r="H30" s="332" t="s">
        <v>241</v>
      </c>
      <c r="I30" s="332" t="s">
        <v>241</v>
      </c>
      <c r="J30" s="283">
        <v>0</v>
      </c>
      <c r="K30" s="283">
        <v>0</v>
      </c>
      <c r="L30" s="283">
        <v>0</v>
      </c>
      <c r="M30" s="285">
        <v>0</v>
      </c>
      <c r="N30" s="288">
        <v>0</v>
      </c>
      <c r="O30" s="286">
        <f t="shared" si="8"/>
        <v>0</v>
      </c>
      <c r="P30" s="283">
        <v>0</v>
      </c>
      <c r="Q30" s="342" t="s">
        <v>241</v>
      </c>
      <c r="R30" s="288">
        <v>0</v>
      </c>
      <c r="S30" s="289">
        <v>0</v>
      </c>
    </row>
    <row r="31" spans="1:19" ht="20.149999999999999" customHeight="1" thickBot="1">
      <c r="A31" s="368" t="s">
        <v>292</v>
      </c>
      <c r="B31" s="555" t="s">
        <v>293</v>
      </c>
      <c r="C31" s="555"/>
      <c r="D31" s="282">
        <f t="shared" si="2"/>
        <v>1100</v>
      </c>
      <c r="E31" s="282">
        <f t="shared" si="2"/>
        <v>0</v>
      </c>
      <c r="F31" s="283">
        <v>1100</v>
      </c>
      <c r="G31" s="283">
        <v>0</v>
      </c>
      <c r="H31" s="332" t="s">
        <v>241</v>
      </c>
      <c r="I31" s="332" t="s">
        <v>241</v>
      </c>
      <c r="J31" s="283">
        <v>0</v>
      </c>
      <c r="K31" s="283">
        <v>0</v>
      </c>
      <c r="L31" s="283">
        <v>0</v>
      </c>
      <c r="M31" s="285">
        <v>0</v>
      </c>
      <c r="N31" s="288">
        <v>0</v>
      </c>
      <c r="O31" s="286">
        <f t="shared" si="8"/>
        <v>0</v>
      </c>
      <c r="P31" s="283">
        <v>0</v>
      </c>
      <c r="Q31" s="342" t="s">
        <v>241</v>
      </c>
      <c r="R31" s="288">
        <v>0</v>
      </c>
      <c r="S31" s="289">
        <v>0</v>
      </c>
    </row>
    <row r="32" spans="1:19" ht="35.5" hidden="1">
      <c r="A32" s="368" t="s">
        <v>294</v>
      </c>
      <c r="B32" s="555" t="s">
        <v>295</v>
      </c>
      <c r="C32" s="555"/>
      <c r="D32" s="282">
        <f t="shared" si="2"/>
        <v>0</v>
      </c>
      <c r="E32" s="282">
        <f t="shared" si="2"/>
        <v>0</v>
      </c>
      <c r="F32" s="283">
        <v>0</v>
      </c>
      <c r="G32" s="283">
        <v>0</v>
      </c>
      <c r="H32" s="332" t="s">
        <v>241</v>
      </c>
      <c r="I32" s="332" t="s">
        <v>241</v>
      </c>
      <c r="J32" s="283">
        <v>0</v>
      </c>
      <c r="K32" s="283">
        <v>0</v>
      </c>
      <c r="L32" s="283">
        <v>0</v>
      </c>
      <c r="M32" s="285">
        <v>0</v>
      </c>
      <c r="N32" s="288">
        <v>0</v>
      </c>
      <c r="O32" s="286">
        <f t="shared" si="8"/>
        <v>0</v>
      </c>
      <c r="P32" s="283">
        <v>0</v>
      </c>
      <c r="Q32" s="342" t="s">
        <v>241</v>
      </c>
      <c r="R32" s="288">
        <v>0</v>
      </c>
      <c r="S32" s="289">
        <v>0</v>
      </c>
    </row>
    <row r="33" spans="1:19" ht="35.5" hidden="1">
      <c r="A33" s="368" t="s">
        <v>296</v>
      </c>
      <c r="B33" s="555" t="s">
        <v>297</v>
      </c>
      <c r="C33" s="555"/>
      <c r="D33" s="282">
        <f t="shared" si="2"/>
        <v>0</v>
      </c>
      <c r="E33" s="282">
        <f t="shared" si="2"/>
        <v>0</v>
      </c>
      <c r="F33" s="283">
        <v>0</v>
      </c>
      <c r="G33" s="283">
        <v>0</v>
      </c>
      <c r="H33" s="332" t="s">
        <v>241</v>
      </c>
      <c r="I33" s="332" t="s">
        <v>241</v>
      </c>
      <c r="J33" s="283">
        <v>0</v>
      </c>
      <c r="K33" s="283">
        <v>0</v>
      </c>
      <c r="L33" s="283">
        <v>0</v>
      </c>
      <c r="M33" s="285">
        <v>0</v>
      </c>
      <c r="N33" s="288">
        <v>0</v>
      </c>
      <c r="O33" s="286">
        <f t="shared" si="8"/>
        <v>0</v>
      </c>
      <c r="P33" s="283">
        <v>0</v>
      </c>
      <c r="Q33" s="342" t="s">
        <v>241</v>
      </c>
      <c r="R33" s="288">
        <v>0</v>
      </c>
      <c r="S33" s="289">
        <v>0</v>
      </c>
    </row>
    <row r="34" spans="1:19" ht="16" hidden="1" thickBot="1">
      <c r="A34" s="374" t="s">
        <v>298</v>
      </c>
      <c r="B34" s="564" t="s">
        <v>299</v>
      </c>
      <c r="C34" s="564"/>
      <c r="D34" s="290">
        <f t="shared" si="2"/>
        <v>0</v>
      </c>
      <c r="E34" s="290">
        <f t="shared" si="2"/>
        <v>0</v>
      </c>
      <c r="F34" s="291">
        <v>0</v>
      </c>
      <c r="G34" s="291">
        <v>0</v>
      </c>
      <c r="H34" s="291">
        <v>0</v>
      </c>
      <c r="I34" s="291">
        <v>0</v>
      </c>
      <c r="J34" s="291">
        <v>0</v>
      </c>
      <c r="K34" s="291">
        <v>0</v>
      </c>
      <c r="L34" s="291">
        <v>0</v>
      </c>
      <c r="M34" s="293">
        <v>0</v>
      </c>
      <c r="N34" s="295">
        <v>0</v>
      </c>
      <c r="O34" s="320">
        <f>P34+Q34</f>
        <v>0</v>
      </c>
      <c r="P34" s="291">
        <v>0</v>
      </c>
      <c r="Q34" s="346">
        <f>'[2]Звіт Пацієнт '!P42</f>
        <v>0</v>
      </c>
      <c r="R34" s="288">
        <v>0</v>
      </c>
      <c r="S34" s="289">
        <v>0</v>
      </c>
    </row>
    <row r="35" spans="1:19">
      <c r="A35" s="377" t="s">
        <v>300</v>
      </c>
      <c r="B35" s="574" t="s">
        <v>39</v>
      </c>
      <c r="C35" s="574"/>
      <c r="D35" s="305">
        <f t="shared" si="2"/>
        <v>765779.08</v>
      </c>
      <c r="E35" s="305">
        <f t="shared" si="2"/>
        <v>635440.74000000011</v>
      </c>
      <c r="F35" s="305">
        <f>SUM(F36,F37,F38,F39,F40,F46,F47,F48,F49,F50,F51,F52,F53,F54,F56,F55)</f>
        <v>714661.26</v>
      </c>
      <c r="G35" s="305">
        <f>SUM(G36,G37,G38,G39,G40,G46,G47,G48,G49,G50,G51,G52,G53,G54,G56,G55)</f>
        <v>616969.40000000014</v>
      </c>
      <c r="H35" s="305">
        <f t="shared" ref="H35:M35" si="9">SUM(H36,H37,H38,H39,H40,H46,H47,H48,H49,H50,H51,H52,H53,H54,H56)</f>
        <v>0</v>
      </c>
      <c r="I35" s="305">
        <f t="shared" si="9"/>
        <v>0</v>
      </c>
      <c r="J35" s="305">
        <f t="shared" si="9"/>
        <v>0</v>
      </c>
      <c r="K35" s="305">
        <f>SUM(K36,K37,K38,K39,K40,K46,K47,K48,K49,K50,K51,K52,K53,K54,K56)</f>
        <v>0</v>
      </c>
      <c r="L35" s="305">
        <f t="shared" si="9"/>
        <v>0</v>
      </c>
      <c r="M35" s="306">
        <f t="shared" si="9"/>
        <v>0</v>
      </c>
      <c r="N35" s="307">
        <f t="shared" ref="N35:S35" si="10">SUM(N36,N37,N38,N39,N40,N46,N47,N48,N49,N50,N51,N52,N53,N54,N56,N55)</f>
        <v>47728</v>
      </c>
      <c r="O35" s="308">
        <f t="shared" si="10"/>
        <v>0</v>
      </c>
      <c r="P35" s="308">
        <f t="shared" si="10"/>
        <v>0</v>
      </c>
      <c r="Q35" s="347">
        <f>Q38+Q39</f>
        <v>0</v>
      </c>
      <c r="R35" s="307">
        <f t="shared" si="10"/>
        <v>3389.8199999999997</v>
      </c>
      <c r="S35" s="348">
        <f t="shared" si="10"/>
        <v>18471.34</v>
      </c>
    </row>
    <row r="36" spans="1:19">
      <c r="A36" s="368" t="s">
        <v>301</v>
      </c>
      <c r="B36" s="572" t="s">
        <v>302</v>
      </c>
      <c r="C36" s="572"/>
      <c r="D36" s="282">
        <f t="shared" si="2"/>
        <v>0</v>
      </c>
      <c r="E36" s="282">
        <f t="shared" si="2"/>
        <v>0</v>
      </c>
      <c r="F36" s="283">
        <v>0</v>
      </c>
      <c r="G36" s="283">
        <v>0</v>
      </c>
      <c r="H36" s="332" t="s">
        <v>241</v>
      </c>
      <c r="I36" s="332" t="s">
        <v>241</v>
      </c>
      <c r="J36" s="283">
        <v>0</v>
      </c>
      <c r="K36" s="283">
        <v>0</v>
      </c>
      <c r="L36" s="283">
        <v>0</v>
      </c>
      <c r="M36" s="285">
        <v>0</v>
      </c>
      <c r="N36" s="335">
        <v>0</v>
      </c>
      <c r="O36" s="286">
        <f>P36</f>
        <v>0</v>
      </c>
      <c r="P36" s="312">
        <v>0</v>
      </c>
      <c r="Q36" s="349" t="s">
        <v>241</v>
      </c>
      <c r="R36" s="335">
        <v>0</v>
      </c>
      <c r="S36" s="336">
        <v>0</v>
      </c>
    </row>
    <row r="37" spans="1:19">
      <c r="A37" s="368" t="s">
        <v>303</v>
      </c>
      <c r="B37" s="572" t="s">
        <v>304</v>
      </c>
      <c r="C37" s="572"/>
      <c r="D37" s="282">
        <f t="shared" si="2"/>
        <v>19453.41</v>
      </c>
      <c r="E37" s="282">
        <f t="shared" si="2"/>
        <v>720</v>
      </c>
      <c r="F37" s="283">
        <f>6230+13223.41</f>
        <v>19453.41</v>
      </c>
      <c r="G37" s="283">
        <v>720</v>
      </c>
      <c r="H37" s="332" t="s">
        <v>241</v>
      </c>
      <c r="I37" s="332" t="s">
        <v>241</v>
      </c>
      <c r="J37" s="283">
        <v>0</v>
      </c>
      <c r="K37" s="283">
        <v>0</v>
      </c>
      <c r="L37" s="283">
        <v>0</v>
      </c>
      <c r="M37" s="285">
        <v>0</v>
      </c>
      <c r="N37" s="335">
        <v>0</v>
      </c>
      <c r="O37" s="286">
        <f>P37</f>
        <v>0</v>
      </c>
      <c r="P37" s="312">
        <v>0</v>
      </c>
      <c r="Q37" s="349" t="s">
        <v>241</v>
      </c>
      <c r="R37" s="335">
        <v>0</v>
      </c>
      <c r="S37" s="336">
        <v>0</v>
      </c>
    </row>
    <row r="38" spans="1:19">
      <c r="A38" s="368" t="s">
        <v>305</v>
      </c>
      <c r="B38" s="572" t="s">
        <v>306</v>
      </c>
      <c r="C38" s="572"/>
      <c r="D38" s="282">
        <f t="shared" si="2"/>
        <v>0</v>
      </c>
      <c r="E38" s="282">
        <f t="shared" si="2"/>
        <v>0</v>
      </c>
      <c r="F38" s="284"/>
      <c r="G38" s="283">
        <v>0</v>
      </c>
      <c r="H38" s="332" t="s">
        <v>241</v>
      </c>
      <c r="I38" s="332" t="s">
        <v>241</v>
      </c>
      <c r="J38" s="283">
        <v>0</v>
      </c>
      <c r="K38" s="283">
        <v>0</v>
      </c>
      <c r="L38" s="283">
        <v>0</v>
      </c>
      <c r="M38" s="285">
        <v>0</v>
      </c>
      <c r="N38" s="335">
        <v>0</v>
      </c>
      <c r="O38" s="286">
        <f>P38+Q38</f>
        <v>0</v>
      </c>
      <c r="P38" s="312">
        <v>0</v>
      </c>
      <c r="Q38" s="315">
        <f>'[2]Звіт Пацієнт '!P43</f>
        <v>0</v>
      </c>
      <c r="R38" s="335">
        <v>0</v>
      </c>
      <c r="S38" s="336">
        <v>0</v>
      </c>
    </row>
    <row r="39" spans="1:19" ht="16" thickBot="1">
      <c r="A39" s="368" t="s">
        <v>307</v>
      </c>
      <c r="B39" s="576" t="s">
        <v>308</v>
      </c>
      <c r="C39" s="576"/>
      <c r="D39" s="350">
        <f t="shared" si="2"/>
        <v>2333.4</v>
      </c>
      <c r="E39" s="350">
        <f t="shared" si="2"/>
        <v>0</v>
      </c>
      <c r="F39" s="283">
        <f>2333.4</f>
        <v>2333.4</v>
      </c>
      <c r="G39" s="283">
        <v>0</v>
      </c>
      <c r="H39" s="283">
        <v>0</v>
      </c>
      <c r="I39" s="283">
        <v>0</v>
      </c>
      <c r="J39" s="283">
        <v>0</v>
      </c>
      <c r="K39" s="283">
        <v>0</v>
      </c>
      <c r="L39" s="283">
        <v>0</v>
      </c>
      <c r="M39" s="285">
        <v>0</v>
      </c>
      <c r="N39" s="295">
        <v>0</v>
      </c>
      <c r="O39" s="320">
        <f>P39+Q39</f>
        <v>0</v>
      </c>
      <c r="P39" s="291">
        <v>0</v>
      </c>
      <c r="Q39" s="321">
        <f>'[2]Звіт Пацієнт '!P44</f>
        <v>0</v>
      </c>
      <c r="R39" s="295">
        <v>0</v>
      </c>
      <c r="S39" s="296">
        <v>0</v>
      </c>
    </row>
    <row r="40" spans="1:19">
      <c r="A40" s="378" t="s">
        <v>309</v>
      </c>
      <c r="B40" s="577" t="s">
        <v>310</v>
      </c>
      <c r="C40" s="566"/>
      <c r="D40" s="305">
        <f t="shared" si="2"/>
        <v>240547.46999999997</v>
      </c>
      <c r="E40" s="305">
        <f t="shared" si="2"/>
        <v>216477.59000000003</v>
      </c>
      <c r="F40" s="351">
        <f>SUM(F41,F42,F43,F44,F45)</f>
        <v>240547.46999999997</v>
      </c>
      <c r="G40" s="351">
        <f t="shared" ref="G40:S40" si="11">SUM(G41,G42,G43,G44,G45)</f>
        <v>216477.59000000003</v>
      </c>
      <c r="H40" s="351">
        <f>SUM(H41,H42,H43,H44,H45)</f>
        <v>0</v>
      </c>
      <c r="I40" s="351">
        <f t="shared" si="11"/>
        <v>0</v>
      </c>
      <c r="J40" s="351">
        <f t="shared" si="11"/>
        <v>0</v>
      </c>
      <c r="K40" s="351">
        <f t="shared" si="11"/>
        <v>0</v>
      </c>
      <c r="L40" s="351">
        <f>SUM(L41,L42,L43,L44,L45)</f>
        <v>0</v>
      </c>
      <c r="M40" s="352">
        <f>SUM(M41,M42,M43,M44,M45)</f>
        <v>0</v>
      </c>
      <c r="N40" s="353">
        <f t="shared" si="11"/>
        <v>0</v>
      </c>
      <c r="O40" s="354">
        <f>SUM(O41,O42,O43,O44,O45)</f>
        <v>0</v>
      </c>
      <c r="P40" s="308">
        <f>SUM(P41,P42,P43,P44,P45)</f>
        <v>0</v>
      </c>
      <c r="Q40" s="355" t="s">
        <v>241</v>
      </c>
      <c r="R40" s="353">
        <f t="shared" si="11"/>
        <v>0</v>
      </c>
      <c r="S40" s="356">
        <f t="shared" si="11"/>
        <v>0</v>
      </c>
    </row>
    <row r="41" spans="1:19">
      <c r="A41" s="378" t="s">
        <v>311</v>
      </c>
      <c r="B41" s="578" t="s">
        <v>312</v>
      </c>
      <c r="C41" s="555"/>
      <c r="D41" s="282">
        <f t="shared" si="2"/>
        <v>59479.89</v>
      </c>
      <c r="E41" s="282">
        <f t="shared" si="2"/>
        <v>38763.18</v>
      </c>
      <c r="F41" s="283">
        <f>47403.77+525+660+1487.12+2224+2980+4200</f>
        <v>59479.89</v>
      </c>
      <c r="G41" s="283">
        <f>20279.8+450+18033.38</f>
        <v>38763.18</v>
      </c>
      <c r="H41" s="332" t="s">
        <v>241</v>
      </c>
      <c r="I41" s="332" t="s">
        <v>241</v>
      </c>
      <c r="J41" s="332" t="s">
        <v>241</v>
      </c>
      <c r="K41" s="332" t="s">
        <v>241</v>
      </c>
      <c r="L41" s="332" t="s">
        <v>241</v>
      </c>
      <c r="M41" s="357" t="s">
        <v>241</v>
      </c>
      <c r="N41" s="335">
        <v>0</v>
      </c>
      <c r="O41" s="286">
        <f>P41</f>
        <v>0</v>
      </c>
      <c r="P41" s="312">
        <v>0</v>
      </c>
      <c r="Q41" s="349" t="s">
        <v>241</v>
      </c>
      <c r="R41" s="335">
        <v>0</v>
      </c>
      <c r="S41" s="336">
        <v>0</v>
      </c>
    </row>
    <row r="42" spans="1:19">
      <c r="A42" s="378" t="s">
        <v>313</v>
      </c>
      <c r="B42" s="578" t="s">
        <v>314</v>
      </c>
      <c r="C42" s="555"/>
      <c r="D42" s="282">
        <f t="shared" si="2"/>
        <v>53379</v>
      </c>
      <c r="E42" s="282">
        <f t="shared" si="2"/>
        <v>56542.45</v>
      </c>
      <c r="F42" s="283">
        <f>21300+1584+7020+11100+12375</f>
        <v>53379</v>
      </c>
      <c r="G42" s="283">
        <f>32026.75+9090.7+15425</f>
        <v>56542.45</v>
      </c>
      <c r="H42" s="332" t="s">
        <v>241</v>
      </c>
      <c r="I42" s="332" t="s">
        <v>241</v>
      </c>
      <c r="J42" s="283">
        <v>0</v>
      </c>
      <c r="K42" s="283">
        <v>0</v>
      </c>
      <c r="L42" s="283">
        <v>0</v>
      </c>
      <c r="M42" s="285">
        <v>0</v>
      </c>
      <c r="N42" s="335">
        <v>0</v>
      </c>
      <c r="O42" s="286">
        <f t="shared" ref="O42:O56" si="12">P42</f>
        <v>0</v>
      </c>
      <c r="P42" s="312">
        <v>0</v>
      </c>
      <c r="Q42" s="349" t="s">
        <v>241</v>
      </c>
      <c r="R42" s="335">
        <v>0</v>
      </c>
      <c r="S42" s="336">
        <v>0</v>
      </c>
    </row>
    <row r="43" spans="1:19">
      <c r="A43" s="378" t="s">
        <v>315</v>
      </c>
      <c r="B43" s="578" t="s">
        <v>316</v>
      </c>
      <c r="C43" s="555"/>
      <c r="D43" s="282">
        <f t="shared" si="2"/>
        <v>9960</v>
      </c>
      <c r="E43" s="282">
        <f t="shared" si="2"/>
        <v>0</v>
      </c>
      <c r="F43" s="283">
        <v>9960</v>
      </c>
      <c r="G43" s="283">
        <v>0</v>
      </c>
      <c r="H43" s="332" t="s">
        <v>241</v>
      </c>
      <c r="I43" s="332" t="s">
        <v>241</v>
      </c>
      <c r="J43" s="283">
        <v>0</v>
      </c>
      <c r="K43" s="283">
        <v>0</v>
      </c>
      <c r="L43" s="283">
        <v>0</v>
      </c>
      <c r="M43" s="285">
        <v>0</v>
      </c>
      <c r="N43" s="335">
        <v>0</v>
      </c>
      <c r="O43" s="286">
        <f t="shared" si="12"/>
        <v>0</v>
      </c>
      <c r="P43" s="312">
        <v>0</v>
      </c>
      <c r="Q43" s="349" t="s">
        <v>241</v>
      </c>
      <c r="R43" s="335">
        <v>0</v>
      </c>
      <c r="S43" s="336">
        <v>0</v>
      </c>
    </row>
    <row r="44" spans="1:19">
      <c r="A44" s="378" t="s">
        <v>317</v>
      </c>
      <c r="B44" s="579" t="s">
        <v>318</v>
      </c>
      <c r="C44" s="580"/>
      <c r="D44" s="282">
        <f t="shared" si="2"/>
        <v>117728.57999999999</v>
      </c>
      <c r="E44" s="282">
        <f t="shared" si="2"/>
        <v>121171.96</v>
      </c>
      <c r="F44" s="283">
        <f>63778.2+281.1+333+2034+3684+5780+6018.02+7505.26+8355+9960+10000</f>
        <v>117728.57999999999</v>
      </c>
      <c r="G44" s="283">
        <f>104481.96+16070+620</f>
        <v>121171.96</v>
      </c>
      <c r="H44" s="332" t="s">
        <v>241</v>
      </c>
      <c r="I44" s="332" t="s">
        <v>241</v>
      </c>
      <c r="J44" s="283">
        <v>0</v>
      </c>
      <c r="K44" s="283">
        <v>0</v>
      </c>
      <c r="L44" s="283">
        <v>0</v>
      </c>
      <c r="M44" s="285">
        <v>0</v>
      </c>
      <c r="N44" s="335">
        <v>0</v>
      </c>
      <c r="O44" s="286">
        <f t="shared" si="12"/>
        <v>0</v>
      </c>
      <c r="P44" s="312">
        <v>0</v>
      </c>
      <c r="Q44" s="349" t="s">
        <v>241</v>
      </c>
      <c r="R44" s="335">
        <v>0</v>
      </c>
      <c r="S44" s="336">
        <v>0</v>
      </c>
    </row>
    <row r="45" spans="1:19" ht="16" thickBot="1">
      <c r="A45" s="378" t="s">
        <v>319</v>
      </c>
      <c r="B45" s="581" t="s">
        <v>320</v>
      </c>
      <c r="C45" s="582"/>
      <c r="D45" s="290">
        <f t="shared" si="2"/>
        <v>0</v>
      </c>
      <c r="E45" s="290">
        <f t="shared" si="2"/>
        <v>0</v>
      </c>
      <c r="F45" s="291">
        <v>0</v>
      </c>
      <c r="G45" s="291">
        <v>0</v>
      </c>
      <c r="H45" s="358" t="s">
        <v>241</v>
      </c>
      <c r="I45" s="358" t="s">
        <v>241</v>
      </c>
      <c r="J45" s="291">
        <v>0</v>
      </c>
      <c r="K45" s="291">
        <v>0</v>
      </c>
      <c r="L45" s="291">
        <v>0</v>
      </c>
      <c r="M45" s="293">
        <v>0</v>
      </c>
      <c r="N45" s="295">
        <v>0</v>
      </c>
      <c r="O45" s="320">
        <f t="shared" si="12"/>
        <v>0</v>
      </c>
      <c r="P45" s="291">
        <v>0</v>
      </c>
      <c r="Q45" s="359" t="s">
        <v>241</v>
      </c>
      <c r="R45" s="295">
        <v>0</v>
      </c>
      <c r="S45" s="296">
        <v>0</v>
      </c>
    </row>
    <row r="46" spans="1:19">
      <c r="A46" s="368" t="s">
        <v>321</v>
      </c>
      <c r="B46" s="583" t="s">
        <v>322</v>
      </c>
      <c r="C46" s="583"/>
      <c r="D46" s="323">
        <f t="shared" si="2"/>
        <v>31855.620000000003</v>
      </c>
      <c r="E46" s="323">
        <f t="shared" si="2"/>
        <v>57719.64</v>
      </c>
      <c r="F46" s="360">
        <f>12481.86+600+900+1374+3948+12551.76</f>
        <v>31855.620000000003</v>
      </c>
      <c r="G46" s="360">
        <f>39984.81+14834.83+1400+500+1000</f>
        <v>57719.64</v>
      </c>
      <c r="H46" s="326" t="s">
        <v>241</v>
      </c>
      <c r="I46" s="326" t="s">
        <v>241</v>
      </c>
      <c r="J46" s="360">
        <v>0</v>
      </c>
      <c r="K46" s="360">
        <v>0</v>
      </c>
      <c r="L46" s="360">
        <v>0</v>
      </c>
      <c r="M46" s="361">
        <v>0</v>
      </c>
      <c r="N46" s="330">
        <v>0</v>
      </c>
      <c r="O46" s="328">
        <f t="shared" si="12"/>
        <v>0</v>
      </c>
      <c r="P46" s="325">
        <v>0</v>
      </c>
      <c r="Q46" s="362" t="s">
        <v>241</v>
      </c>
      <c r="R46" s="330">
        <v>0</v>
      </c>
      <c r="S46" s="331">
        <v>0</v>
      </c>
    </row>
    <row r="47" spans="1:19">
      <c r="A47" s="368" t="s">
        <v>323</v>
      </c>
      <c r="B47" s="584" t="s">
        <v>324</v>
      </c>
      <c r="C47" s="584"/>
      <c r="D47" s="282">
        <f t="shared" si="2"/>
        <v>70553.39</v>
      </c>
      <c r="E47" s="282">
        <f t="shared" si="2"/>
        <v>56569.59</v>
      </c>
      <c r="F47" s="283">
        <f>44848.85+25704.54</f>
        <v>70553.39</v>
      </c>
      <c r="G47" s="283">
        <f>25236.09+31333.5</f>
        <v>56569.59</v>
      </c>
      <c r="H47" s="332" t="s">
        <v>241</v>
      </c>
      <c r="I47" s="332" t="s">
        <v>241</v>
      </c>
      <c r="J47" s="283">
        <v>0</v>
      </c>
      <c r="K47" s="283">
        <v>0</v>
      </c>
      <c r="L47" s="283">
        <v>0</v>
      </c>
      <c r="M47" s="285">
        <v>0</v>
      </c>
      <c r="N47" s="335">
        <v>0</v>
      </c>
      <c r="O47" s="286">
        <f t="shared" si="12"/>
        <v>0</v>
      </c>
      <c r="P47" s="312">
        <v>0</v>
      </c>
      <c r="Q47" s="349" t="s">
        <v>241</v>
      </c>
      <c r="R47" s="335">
        <v>0</v>
      </c>
      <c r="S47" s="336">
        <v>0</v>
      </c>
    </row>
    <row r="48" spans="1:19">
      <c r="A48" s="368" t="s">
        <v>325</v>
      </c>
      <c r="B48" s="575" t="s">
        <v>326</v>
      </c>
      <c r="C48" s="575"/>
      <c r="D48" s="282">
        <f t="shared" si="2"/>
        <v>7875</v>
      </c>
      <c r="E48" s="282">
        <f t="shared" si="2"/>
        <v>7785</v>
      </c>
      <c r="F48" s="283">
        <f>4065+1650+2160</f>
        <v>7875</v>
      </c>
      <c r="G48" s="283">
        <f>6285+1500</f>
        <v>7785</v>
      </c>
      <c r="H48" s="332" t="s">
        <v>241</v>
      </c>
      <c r="I48" s="332" t="s">
        <v>241</v>
      </c>
      <c r="J48" s="283">
        <v>0</v>
      </c>
      <c r="K48" s="283">
        <v>0</v>
      </c>
      <c r="L48" s="283">
        <v>0</v>
      </c>
      <c r="M48" s="285">
        <v>0</v>
      </c>
      <c r="N48" s="335">
        <v>0</v>
      </c>
      <c r="O48" s="286">
        <f t="shared" si="12"/>
        <v>0</v>
      </c>
      <c r="P48" s="312">
        <v>0</v>
      </c>
      <c r="Q48" s="349" t="s">
        <v>241</v>
      </c>
      <c r="R48" s="335">
        <v>0</v>
      </c>
      <c r="S48" s="336">
        <v>0</v>
      </c>
    </row>
    <row r="49" spans="1:19">
      <c r="A49" s="368" t="s">
        <v>327</v>
      </c>
      <c r="B49" s="575" t="s">
        <v>328</v>
      </c>
      <c r="C49" s="575"/>
      <c r="D49" s="282">
        <f t="shared" si="2"/>
        <v>0</v>
      </c>
      <c r="E49" s="282">
        <f t="shared" si="2"/>
        <v>0</v>
      </c>
      <c r="F49" s="283">
        <v>0</v>
      </c>
      <c r="G49" s="283">
        <v>0</v>
      </c>
      <c r="H49" s="332" t="s">
        <v>241</v>
      </c>
      <c r="I49" s="332" t="s">
        <v>241</v>
      </c>
      <c r="J49" s="283">
        <v>0</v>
      </c>
      <c r="K49" s="283">
        <v>0</v>
      </c>
      <c r="L49" s="283">
        <v>0</v>
      </c>
      <c r="M49" s="285">
        <v>0</v>
      </c>
      <c r="N49" s="335">
        <v>0</v>
      </c>
      <c r="O49" s="286">
        <f t="shared" si="12"/>
        <v>0</v>
      </c>
      <c r="P49" s="312">
        <v>0</v>
      </c>
      <c r="Q49" s="349" t="s">
        <v>241</v>
      </c>
      <c r="R49" s="335">
        <v>0</v>
      </c>
      <c r="S49" s="336">
        <v>0</v>
      </c>
    </row>
    <row r="50" spans="1:19" hidden="1">
      <c r="A50" s="368" t="s">
        <v>329</v>
      </c>
      <c r="B50" s="575" t="s">
        <v>330</v>
      </c>
      <c r="C50" s="575"/>
      <c r="D50" s="282">
        <f t="shared" si="2"/>
        <v>0</v>
      </c>
      <c r="E50" s="282">
        <f t="shared" si="2"/>
        <v>0</v>
      </c>
      <c r="F50" s="283">
        <v>0</v>
      </c>
      <c r="G50" s="283">
        <v>0</v>
      </c>
      <c r="H50" s="332" t="s">
        <v>241</v>
      </c>
      <c r="I50" s="332" t="s">
        <v>241</v>
      </c>
      <c r="J50" s="283">
        <v>0</v>
      </c>
      <c r="K50" s="283">
        <v>0</v>
      </c>
      <c r="L50" s="283">
        <v>0</v>
      </c>
      <c r="M50" s="285">
        <v>0</v>
      </c>
      <c r="N50" s="335">
        <v>0</v>
      </c>
      <c r="O50" s="286">
        <f t="shared" si="12"/>
        <v>0</v>
      </c>
      <c r="P50" s="312">
        <v>0</v>
      </c>
      <c r="Q50" s="349" t="s">
        <v>241</v>
      </c>
      <c r="R50" s="335">
        <v>0</v>
      </c>
      <c r="S50" s="336">
        <v>0</v>
      </c>
    </row>
    <row r="51" spans="1:19" ht="19" customHeight="1">
      <c r="A51" s="368" t="s">
        <v>331</v>
      </c>
      <c r="B51" s="575" t="s">
        <v>332</v>
      </c>
      <c r="C51" s="575"/>
      <c r="D51" s="282">
        <f t="shared" si="2"/>
        <v>12672.77</v>
      </c>
      <c r="E51" s="282">
        <f t="shared" si="2"/>
        <v>7997</v>
      </c>
      <c r="F51" s="283">
        <f>11247.57+367.2+1058</f>
        <v>12672.77</v>
      </c>
      <c r="G51" s="283">
        <f>1368.6+734.4+5894</f>
        <v>7997</v>
      </c>
      <c r="H51" s="332" t="s">
        <v>241</v>
      </c>
      <c r="I51" s="332" t="s">
        <v>241</v>
      </c>
      <c r="J51" s="283">
        <v>0</v>
      </c>
      <c r="K51" s="283">
        <v>0</v>
      </c>
      <c r="L51" s="283">
        <v>0</v>
      </c>
      <c r="M51" s="285">
        <v>0</v>
      </c>
      <c r="N51" s="335">
        <v>0</v>
      </c>
      <c r="O51" s="286">
        <f t="shared" si="12"/>
        <v>0</v>
      </c>
      <c r="P51" s="312">
        <v>0</v>
      </c>
      <c r="Q51" s="349" t="s">
        <v>241</v>
      </c>
      <c r="R51" s="335">
        <v>0</v>
      </c>
      <c r="S51" s="336">
        <v>0</v>
      </c>
    </row>
    <row r="52" spans="1:19" ht="19" customHeight="1">
      <c r="A52" s="368" t="s">
        <v>333</v>
      </c>
      <c r="B52" s="584" t="s">
        <v>334</v>
      </c>
      <c r="C52" s="584"/>
      <c r="D52" s="282">
        <f t="shared" si="2"/>
        <v>329370.19999999995</v>
      </c>
      <c r="E52" s="282">
        <f t="shared" si="2"/>
        <v>271948.41000000003</v>
      </c>
      <c r="F52" s="283">
        <f>196997.03+700+990+1489.56+2400+2544.11+2690.9+5500+5519.08+8000+12000+16208.1+17196.42+24500+32635</f>
        <v>329370.19999999995</v>
      </c>
      <c r="G52" s="283">
        <f>170154.73+8400+17600+1100+8010+21000+2000+12000+4800+7045.48+282.88+890+11220+5197.49</f>
        <v>269700.58</v>
      </c>
      <c r="H52" s="283">
        <v>0</v>
      </c>
      <c r="I52" s="283">
        <v>0</v>
      </c>
      <c r="J52" s="283">
        <v>0</v>
      </c>
      <c r="K52" s="283">
        <v>0</v>
      </c>
      <c r="L52" s="283">
        <v>0</v>
      </c>
      <c r="M52" s="285">
        <v>0</v>
      </c>
      <c r="N52" s="335">
        <v>0</v>
      </c>
      <c r="O52" s="286">
        <f t="shared" si="12"/>
        <v>0</v>
      </c>
      <c r="P52" s="312">
        <v>0</v>
      </c>
      <c r="Q52" s="349" t="s">
        <v>241</v>
      </c>
      <c r="R52" s="335">
        <v>0</v>
      </c>
      <c r="S52" s="336">
        <v>2247.83</v>
      </c>
    </row>
    <row r="53" spans="1:19" ht="19" customHeight="1">
      <c r="A53" s="368" t="s">
        <v>335</v>
      </c>
      <c r="B53" s="567" t="s">
        <v>336</v>
      </c>
      <c r="C53" s="567"/>
      <c r="D53" s="272">
        <f t="shared" si="2"/>
        <v>0</v>
      </c>
      <c r="E53" s="272">
        <f t="shared" si="2"/>
        <v>5701.73</v>
      </c>
      <c r="F53" s="332" t="s">
        <v>241</v>
      </c>
      <c r="G53" s="332" t="s">
        <v>241</v>
      </c>
      <c r="H53" s="332" t="s">
        <v>241</v>
      </c>
      <c r="I53" s="332" t="s">
        <v>241</v>
      </c>
      <c r="J53" s="283">
        <v>0</v>
      </c>
      <c r="K53" s="283">
        <v>0</v>
      </c>
      <c r="L53" s="283">
        <v>0</v>
      </c>
      <c r="M53" s="285">
        <v>0</v>
      </c>
      <c r="N53" s="335">
        <v>0</v>
      </c>
      <c r="O53" s="286">
        <f t="shared" si="12"/>
        <v>0</v>
      </c>
      <c r="P53" s="312">
        <v>0</v>
      </c>
      <c r="Q53" s="349" t="s">
        <v>241</v>
      </c>
      <c r="R53" s="335">
        <v>0</v>
      </c>
      <c r="S53" s="336">
        <v>5701.73</v>
      </c>
    </row>
    <row r="54" spans="1:19" ht="19" customHeight="1">
      <c r="A54" s="368" t="s">
        <v>337</v>
      </c>
      <c r="B54" s="567" t="s">
        <v>338</v>
      </c>
      <c r="C54" s="567"/>
      <c r="D54" s="272">
        <f t="shared" si="2"/>
        <v>2378</v>
      </c>
      <c r="E54" s="272">
        <f t="shared" si="2"/>
        <v>1485</v>
      </c>
      <c r="F54" s="332" t="s">
        <v>241</v>
      </c>
      <c r="G54" s="332" t="s">
        <v>241</v>
      </c>
      <c r="H54" s="332" t="s">
        <v>241</v>
      </c>
      <c r="I54" s="332" t="s">
        <v>241</v>
      </c>
      <c r="J54" s="283">
        <v>0</v>
      </c>
      <c r="K54" s="283">
        <v>0</v>
      </c>
      <c r="L54" s="283">
        <v>0</v>
      </c>
      <c r="M54" s="285">
        <v>0</v>
      </c>
      <c r="N54" s="335">
        <v>0</v>
      </c>
      <c r="O54" s="286">
        <f t="shared" si="12"/>
        <v>0</v>
      </c>
      <c r="P54" s="312">
        <v>0</v>
      </c>
      <c r="Q54" s="349" t="s">
        <v>241</v>
      </c>
      <c r="R54" s="336">
        <f>1330.5+1047.5</f>
        <v>2378</v>
      </c>
      <c r="S54" s="336">
        <f>940.5+544.5</f>
        <v>1485</v>
      </c>
    </row>
    <row r="55" spans="1:19" hidden="1">
      <c r="A55" s="368" t="s">
        <v>339</v>
      </c>
      <c r="B55" s="586" t="s">
        <v>340</v>
      </c>
      <c r="C55" s="587"/>
      <c r="D55" s="282">
        <f>SUM(F55,J55,N55,R55,L55)</f>
        <v>0</v>
      </c>
      <c r="E55" s="282">
        <f>SUM(G55,K55,O55,S55,M55)</f>
        <v>0</v>
      </c>
      <c r="F55" s="283">
        <v>0</v>
      </c>
      <c r="G55" s="283">
        <v>0</v>
      </c>
      <c r="H55" s="332" t="s">
        <v>241</v>
      </c>
      <c r="I55" s="332" t="s">
        <v>241</v>
      </c>
      <c r="J55" s="332" t="s">
        <v>241</v>
      </c>
      <c r="K55" s="332" t="s">
        <v>241</v>
      </c>
      <c r="L55" s="332" t="s">
        <v>241</v>
      </c>
      <c r="M55" s="357" t="s">
        <v>241</v>
      </c>
      <c r="N55" s="335">
        <v>0</v>
      </c>
      <c r="O55" s="286">
        <f t="shared" si="12"/>
        <v>0</v>
      </c>
      <c r="P55" s="312">
        <v>0</v>
      </c>
      <c r="Q55" s="349" t="s">
        <v>241</v>
      </c>
      <c r="R55" s="336">
        <v>0</v>
      </c>
      <c r="S55" s="336">
        <v>0</v>
      </c>
    </row>
    <row r="56" spans="1:19" ht="18" customHeight="1" thickBot="1">
      <c r="A56" s="368" t="s">
        <v>341</v>
      </c>
      <c r="B56" s="564" t="s">
        <v>40</v>
      </c>
      <c r="C56" s="564"/>
      <c r="D56" s="290">
        <f t="shared" si="2"/>
        <v>48739.82</v>
      </c>
      <c r="E56" s="290">
        <f t="shared" si="2"/>
        <v>9036.7800000000007</v>
      </c>
      <c r="F56" s="291">
        <v>0</v>
      </c>
      <c r="G56" s="291">
        <v>0</v>
      </c>
      <c r="H56" s="291">
        <v>0</v>
      </c>
      <c r="I56" s="363">
        <v>0</v>
      </c>
      <c r="J56" s="291">
        <v>0</v>
      </c>
      <c r="K56" s="291">
        <v>0</v>
      </c>
      <c r="L56" s="291">
        <v>0</v>
      </c>
      <c r="M56" s="293">
        <v>0</v>
      </c>
      <c r="N56" s="283">
        <f>29830+17898</f>
        <v>47728</v>
      </c>
      <c r="O56" s="364">
        <f t="shared" si="12"/>
        <v>0</v>
      </c>
      <c r="P56" s="283">
        <v>0</v>
      </c>
      <c r="Q56" s="365" t="s">
        <v>241</v>
      </c>
      <c r="R56" s="289">
        <f>364.39+125.15+10549.62+3804.8+522.28-14354.42</f>
        <v>1011.8199999999997</v>
      </c>
      <c r="S56" s="289">
        <f>5312.5+3724.28</f>
        <v>9036.7800000000007</v>
      </c>
    </row>
    <row r="57" spans="1:19">
      <c r="A57" s="379" t="s">
        <v>342</v>
      </c>
      <c r="B57" s="588" t="s">
        <v>343</v>
      </c>
      <c r="C57" s="588"/>
      <c r="D57" s="305">
        <f t="shared" si="2"/>
        <v>1001176.7500000001</v>
      </c>
      <c r="E57" s="305">
        <f t="shared" si="2"/>
        <v>1360980.1800000002</v>
      </c>
      <c r="F57" s="305">
        <f>SUM(F58:F60)</f>
        <v>274497.03000000003</v>
      </c>
      <c r="G57" s="305">
        <f t="shared" ref="G57:S57" si="13">SUM(G58:G60)</f>
        <v>554599.94000000006</v>
      </c>
      <c r="H57" s="305">
        <f t="shared" si="13"/>
        <v>0</v>
      </c>
      <c r="I57" s="305">
        <f t="shared" si="13"/>
        <v>0</v>
      </c>
      <c r="J57" s="305">
        <f t="shared" si="13"/>
        <v>0</v>
      </c>
      <c r="K57" s="305">
        <f t="shared" si="13"/>
        <v>0</v>
      </c>
      <c r="L57" s="305">
        <f>SUM(L58:L60)</f>
        <v>0</v>
      </c>
      <c r="M57" s="306">
        <f>SUM(M58:M60)</f>
        <v>0</v>
      </c>
      <c r="N57" s="307">
        <f t="shared" si="13"/>
        <v>726679.72000000009</v>
      </c>
      <c r="O57" s="305">
        <f t="shared" si="13"/>
        <v>806380.24</v>
      </c>
      <c r="P57" s="305">
        <f>SUM(P58:P60)</f>
        <v>806380.24</v>
      </c>
      <c r="Q57" s="355" t="s">
        <v>241</v>
      </c>
      <c r="R57" s="307">
        <f t="shared" si="13"/>
        <v>0</v>
      </c>
      <c r="S57" s="348">
        <f t="shared" si="13"/>
        <v>0</v>
      </c>
    </row>
    <row r="58" spans="1:19">
      <c r="A58" s="380" t="s">
        <v>344</v>
      </c>
      <c r="B58" s="584" t="s">
        <v>345</v>
      </c>
      <c r="C58" s="584"/>
      <c r="D58" s="282">
        <f t="shared" si="2"/>
        <v>804142.45000000007</v>
      </c>
      <c r="E58" s="282">
        <f t="shared" si="2"/>
        <v>1198119.2000000002</v>
      </c>
      <c r="F58" s="283">
        <f>87202.38+56187.02</f>
        <v>143389.4</v>
      </c>
      <c r="G58" s="283">
        <f>360424.83+167469.58</f>
        <v>527894.41</v>
      </c>
      <c r="H58" s="283">
        <v>0</v>
      </c>
      <c r="I58" s="283">
        <v>0</v>
      </c>
      <c r="J58" s="283">
        <v>0</v>
      </c>
      <c r="K58" s="283">
        <v>0</v>
      </c>
      <c r="L58" s="283">
        <v>0</v>
      </c>
      <c r="M58" s="285">
        <v>0</v>
      </c>
      <c r="N58" s="283">
        <f>404048.28+43411.47+213293.3</f>
        <v>660753.05000000005</v>
      </c>
      <c r="O58" s="286">
        <f>P58</f>
        <v>670224.79</v>
      </c>
      <c r="P58" s="283">
        <f>461306.56+208918.23</f>
        <v>670224.79</v>
      </c>
      <c r="Q58" s="349" t="s">
        <v>241</v>
      </c>
      <c r="R58" s="335">
        <v>0</v>
      </c>
      <c r="S58" s="336">
        <v>0</v>
      </c>
    </row>
    <row r="59" spans="1:19">
      <c r="A59" s="380" t="s">
        <v>346</v>
      </c>
      <c r="B59" s="584" t="s">
        <v>347</v>
      </c>
      <c r="C59" s="584"/>
      <c r="D59" s="282">
        <f t="shared" si="2"/>
        <v>197034.3</v>
      </c>
      <c r="E59" s="282">
        <f t="shared" si="2"/>
        <v>162860.98000000001</v>
      </c>
      <c r="F59" s="283">
        <f>53793.66+77126.47+187.5</f>
        <v>131107.63</v>
      </c>
      <c r="G59" s="283">
        <f>9659.53+17046</f>
        <v>26705.53</v>
      </c>
      <c r="H59" s="283">
        <v>0</v>
      </c>
      <c r="I59" s="283">
        <v>0</v>
      </c>
      <c r="J59" s="283">
        <v>0</v>
      </c>
      <c r="K59" s="283">
        <v>0</v>
      </c>
      <c r="L59" s="283">
        <v>0</v>
      </c>
      <c r="M59" s="285">
        <v>0</v>
      </c>
      <c r="N59" s="283">
        <f>40973.26+8145.16+16808.25</f>
        <v>65926.67</v>
      </c>
      <c r="O59" s="286">
        <f>P59</f>
        <v>136155.45000000001</v>
      </c>
      <c r="P59" s="283">
        <f>92876.61+43278.84</f>
        <v>136155.45000000001</v>
      </c>
      <c r="Q59" s="349" t="s">
        <v>241</v>
      </c>
      <c r="R59" s="335">
        <v>0</v>
      </c>
      <c r="S59" s="336">
        <v>0</v>
      </c>
    </row>
    <row r="60" spans="1:19" ht="16" hidden="1" thickBot="1">
      <c r="A60" s="381" t="s">
        <v>348</v>
      </c>
      <c r="B60" s="585" t="s">
        <v>349</v>
      </c>
      <c r="C60" s="585"/>
      <c r="D60" s="290">
        <f t="shared" si="2"/>
        <v>0</v>
      </c>
      <c r="E60" s="290">
        <f t="shared" si="2"/>
        <v>0</v>
      </c>
      <c r="F60" s="291">
        <v>0</v>
      </c>
      <c r="G60" s="291">
        <v>0</v>
      </c>
      <c r="H60" s="358" t="s">
        <v>241</v>
      </c>
      <c r="I60" s="358" t="s">
        <v>241</v>
      </c>
      <c r="J60" s="291">
        <v>0</v>
      </c>
      <c r="K60" s="291">
        <v>0</v>
      </c>
      <c r="L60" s="291">
        <v>0</v>
      </c>
      <c r="M60" s="293">
        <v>0</v>
      </c>
      <c r="N60" s="295">
        <v>0</v>
      </c>
      <c r="O60" s="320">
        <f>P60</f>
        <v>0</v>
      </c>
      <c r="P60" s="291">
        <v>0</v>
      </c>
      <c r="Q60" s="359" t="s">
        <v>241</v>
      </c>
      <c r="R60" s="295">
        <v>0</v>
      </c>
      <c r="S60" s="296">
        <v>0</v>
      </c>
    </row>
  </sheetData>
  <mergeCells count="66">
    <mergeCell ref="B60:C60"/>
    <mergeCell ref="B49:C49"/>
    <mergeCell ref="B50:C50"/>
    <mergeCell ref="B51:C51"/>
    <mergeCell ref="B52:C52"/>
    <mergeCell ref="B53:C53"/>
    <mergeCell ref="B54:C54"/>
    <mergeCell ref="B55:C55"/>
    <mergeCell ref="B56:C56"/>
    <mergeCell ref="B57:C57"/>
    <mergeCell ref="B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L2:M2"/>
    <mergeCell ref="N2:Q2"/>
    <mergeCell ref="R2:S2"/>
    <mergeCell ref="B4:C4"/>
    <mergeCell ref="B5:C5"/>
    <mergeCell ref="B6:C6"/>
    <mergeCell ref="J2:K2"/>
    <mergeCell ref="B7:C7"/>
    <mergeCell ref="B8:C8"/>
    <mergeCell ref="B9:C9"/>
    <mergeCell ref="B10:C10"/>
    <mergeCell ref="B11:C11"/>
    <mergeCell ref="A2:A3"/>
    <mergeCell ref="B2:C3"/>
    <mergeCell ref="D2:E2"/>
    <mergeCell ref="F2:G2"/>
    <mergeCell ref="H2:I2"/>
  </mergeCells>
  <conditionalFormatting sqref="D7:N40 D53:J54 H44:J52 K44:N54 D5:S6 D55:N56 H41:N43 P10:Q11 O7:O56 Q12:Q60 D57:P60 P12:P56 D41:G52 P7:S9 R10:S60">
    <cfRule type="cellIs" dxfId="0" priority="1" operator="lessThan">
      <formula>0</formula>
    </cfRule>
  </conditionalFormatting>
  <dataValidations count="1">
    <dataValidation type="decimal" operator="greaterThanOrEqual" showInputMessage="1" showErrorMessage="1" error="Будь ласка, вкажіть додатнє число." sqref="F7:S60">
      <formula1>0</formula1>
    </dataValidation>
  </dataValidations>
  <pageMargins left="0.2" right="0.2" top="0.2" bottom="0.2" header="0.25" footer="0.2"/>
  <pageSetup paperSize="9" scale="6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3кв2022</vt:lpstr>
      <vt:lpstr>Витрати</vt:lpstr>
      <vt:lpstr>Лист3</vt:lpstr>
      <vt:lpstr>Лист4</vt:lpstr>
    </vt:vector>
  </TitlesOfParts>
  <Company>liga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NevykhozhayaE</dc:creator>
  <cp:lastModifiedBy>Пользователь Windows</cp:lastModifiedBy>
  <cp:lastPrinted>2022-11-11T12:47:07Z</cp:lastPrinted>
  <dcterms:created xsi:type="dcterms:W3CDTF">2011-02-21T14:38:33Z</dcterms:created>
  <dcterms:modified xsi:type="dcterms:W3CDTF">2022-11-11T12:47:17Z</dcterms:modified>
</cp:coreProperties>
</file>